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605" windowHeight="5385" tabRatio="718" firstSheet="7" activeTab="9"/>
  </bookViews>
  <sheets>
    <sheet name="Tabla 1-Jurisdicc" sheetId="1" r:id="rId1"/>
    <sheet name="Tabla 2- Clima" sheetId="2" r:id="rId2"/>
    <sheet name="Tabla 3-LLuvias" sheetId="3" r:id="rId3"/>
    <sheet name="Tabla 4-Cont Aire-1" sheetId="4" r:id="rId4"/>
    <sheet name="Tabla 5-Cont.Aire-2" sheetId="5" r:id="rId5"/>
    <sheet name="Tabla 6-Ruido" sheetId="6" r:id="rId6"/>
    <sheet name="Tabla 7 Agua-MuestreoUTE" sheetId="7" r:id="rId7"/>
    <sheet name="Tabla 8-Agua-UTE-AA" sheetId="8" r:id="rId8"/>
    <sheet name="Tabla 9-Agua-Aporte cont." sheetId="9" r:id="rId9"/>
    <sheet name="Tabla10- Sedimentos" sheetId="10" r:id="rId10"/>
  </sheets>
  <externalReferences>
    <externalReference r:id="rId13"/>
    <externalReference r:id="rId14"/>
    <externalReference r:id="rId15"/>
  </externalReferences>
  <definedNames>
    <definedName name="_xlnm.Print_Area" localSheetId="0">'Tabla 1-Jurisdicc'!$A$1:$G$14</definedName>
    <definedName name="_xlnm.Print_Area" localSheetId="4">'Tabla 5-Cont.Aire-2'!$A$1:$D$38</definedName>
    <definedName name="_xlnm.Print_Area" localSheetId="5">'Tabla 6-Ruido'!$A$1:$F$44</definedName>
    <definedName name="_xlnm.Print_Area" localSheetId="7">'Tabla 8-Agua-UTE-AA'!$A$1:$J$42</definedName>
  </definedNames>
  <calcPr fullCalcOnLoad="1"/>
</workbook>
</file>

<file path=xl/sharedStrings.xml><?xml version="1.0" encoding="utf-8"?>
<sst xmlns="http://schemas.openxmlformats.org/spreadsheetml/2006/main" count="742" uniqueCount="296">
  <si>
    <t>Densidad</t>
  </si>
  <si>
    <t>Superficie</t>
  </si>
  <si>
    <t>Población</t>
  </si>
  <si>
    <t>(hab)</t>
  </si>
  <si>
    <t>Período de Registro 1970/1980.- Ciudad de Buenos Aires</t>
  </si>
  <si>
    <t>Parámetro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</si>
  <si>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</si>
  <si>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</si>
  <si>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</si>
  <si>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</si>
  <si>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</si>
  <si>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</si>
  <si>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</si>
  <si>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</si>
  <si>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</si>
  <si>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</si>
  <si>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</si>
  <si>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</si>
  <si>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anual</t>
  </si>
  <si>
    <t>Tº media máxima</t>
  </si>
  <si>
    <t>ºC</t>
  </si>
  <si>
    <t>Tº media mínima</t>
  </si>
  <si>
    <t>Humedad relativa</t>
  </si>
  <si>
    <t>%</t>
  </si>
  <si>
    <t>Precipitaciones</t>
  </si>
  <si>
    <t>mm</t>
  </si>
  <si>
    <t>Vientos</t>
  </si>
  <si>
    <t>km/h</t>
  </si>
  <si>
    <t>Días con cielo claro</t>
  </si>
  <si>
    <t>días</t>
  </si>
  <si>
    <t>Días con cielo cubierto</t>
  </si>
  <si>
    <t>Días con granizo</t>
  </si>
  <si>
    <t>Días con niebla</t>
  </si>
  <si>
    <t>Días con helada</t>
  </si>
  <si>
    <t>Días con tormentas eléctricas</t>
  </si>
  <si>
    <t>Período de Registro 1960/1970.- Ciudad de Buenos Aires</t>
  </si>
  <si>
    <t>Fecha</t>
  </si>
  <si>
    <t>Caudal</t>
  </si>
  <si>
    <t>DQO</t>
  </si>
  <si>
    <t>DBO</t>
  </si>
  <si>
    <t>MES</t>
  </si>
  <si>
    <t>NTK</t>
  </si>
  <si>
    <t>N/NH4+</t>
  </si>
  <si>
    <t>Cromo</t>
  </si>
  <si>
    <t>Plomo</t>
  </si>
  <si>
    <t>Hidrocarburos</t>
  </si>
  <si>
    <t>concent</t>
  </si>
  <si>
    <t xml:space="preserve">flujo </t>
  </si>
  <si>
    <t>(mg/l)</t>
  </si>
  <si>
    <t>(kg/h)</t>
  </si>
  <si>
    <t>Mínimo</t>
  </si>
  <si>
    <t>Máximo</t>
  </si>
  <si>
    <t>Promedio</t>
  </si>
  <si>
    <r>
      <t>(m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>/s)</t>
    </r>
  </si>
  <si>
    <r>
      <t>(</t>
    </r>
    <r>
      <rPr>
        <i/>
        <sz val="8"/>
        <rFont val="Symbol"/>
        <family val="1"/>
      </rPr>
      <t>m</t>
    </r>
    <r>
      <rPr>
        <i/>
        <sz val="8"/>
        <rFont val="Times New Roman"/>
        <family val="1"/>
      </rPr>
      <t>g/l)</t>
    </r>
  </si>
  <si>
    <t>Año</t>
  </si>
  <si>
    <t>Mes</t>
  </si>
  <si>
    <t>Febrero</t>
  </si>
  <si>
    <t>s/d</t>
  </si>
  <si>
    <t>&lt; 0,003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</si>
  <si>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</si>
  <si>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</si>
  <si>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</si>
  <si>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</si>
  <si>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</si>
  <si>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</si>
  <si>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</si>
  <si>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</si>
  <si>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</si>
  <si>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</si>
  <si>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Límite CAPL Ord. Nº 39025/83</t>
  </si>
  <si>
    <t>Lugar</t>
  </si>
  <si>
    <t>Sta. Fe y J.B.Justo</t>
  </si>
  <si>
    <t>Horario</t>
  </si>
  <si>
    <t>Total</t>
  </si>
  <si>
    <t>medio</t>
  </si>
  <si>
    <t>máximo</t>
  </si>
  <si>
    <t>Transporte y carga</t>
  </si>
  <si>
    <t>J.B.Justo y Sta,Fe</t>
  </si>
  <si>
    <t>Sta.Fe y Cnel Díaz</t>
  </si>
  <si>
    <t>Rivadavia y Medrano</t>
  </si>
  <si>
    <t>Nº</t>
  </si>
  <si>
    <t>(2)</t>
  </si>
  <si>
    <t>Gral Paz</t>
  </si>
  <si>
    <t>Irigoyen</t>
  </si>
  <si>
    <t xml:space="preserve">Jurisdicción </t>
  </si>
  <si>
    <t>Viviendas</t>
  </si>
  <si>
    <t>Total Cuenca A° Maldonado</t>
  </si>
  <si>
    <t>(N°)</t>
  </si>
  <si>
    <t>Módulo</t>
  </si>
  <si>
    <t>(hab/Viv)</t>
  </si>
  <si>
    <t>Cuenca en Ciudad de Buenos  Aires</t>
  </si>
  <si>
    <t>Cuenca en Partidos de la Provincia de Bs. As.</t>
  </si>
  <si>
    <t xml:space="preserve">Fuente: </t>
  </si>
  <si>
    <t>Cuenca del A° Maldonado</t>
  </si>
  <si>
    <t xml:space="preserve">Contaminación Atmosférica </t>
  </si>
  <si>
    <t>Evolución de la Concentración de CO en J.B.Justo y Sta. Fe (en ppm)</t>
  </si>
  <si>
    <t>Autos Partic., taxis, etc</t>
  </si>
  <si>
    <t>Contaminación Sonora</t>
  </si>
  <si>
    <t xml:space="preserve">Tº media </t>
  </si>
  <si>
    <t>Humedad relativa media</t>
  </si>
  <si>
    <t>Vientos(velocidad media)</t>
  </si>
  <si>
    <t>Precipitación media</t>
  </si>
  <si>
    <t xml:space="preserve">Tº media máxima </t>
  </si>
  <si>
    <t xml:space="preserve">Tº media mínima </t>
  </si>
  <si>
    <t>Tº máxima absoluta</t>
  </si>
  <si>
    <t>Tº mínima absoluta</t>
  </si>
  <si>
    <t>Días con lluvia</t>
  </si>
  <si>
    <t>Datos generales de Clima de la Ciudad de Buenos Aires (1960-1970)-( 1970-1980)</t>
  </si>
  <si>
    <t>INCyTH: Estudio de Desagues Pluviales de la Ciudad de Bs. As- Cuenca del A°Maldonado-Vol.VI-Cap11-1996</t>
  </si>
  <si>
    <t>AÑO</t>
  </si>
  <si>
    <t>1) Se indican los valores que exceden los límites establecidos por la Ord. N°39025/83</t>
  </si>
  <si>
    <t>2)Monitoreo realizado por el Gobierno de la Ciudad de Buenos Aires-1994-1995</t>
  </si>
  <si>
    <t>PROGRAMA DE DESCENTRALIZACIÓN - SPU-CoPUA- Gobierno de la Ciudad de Buenos Aires-2000</t>
  </si>
  <si>
    <t xml:space="preserve">Notas: </t>
  </si>
  <si>
    <t>Nota:</t>
  </si>
  <si>
    <t>Mediciones del  Instituto de Seguridad y Educación Vial-1998</t>
  </si>
  <si>
    <t>PROGRAMA DE DESCENTRALIZACIÓN - SPU-CoPUA- G.C. Buenos Aires-2000</t>
  </si>
  <si>
    <t>Contaminantes</t>
  </si>
  <si>
    <t>Ubicación</t>
  </si>
  <si>
    <t>SSEE</t>
  </si>
  <si>
    <t>HC</t>
  </si>
  <si>
    <t>SS10'</t>
  </si>
  <si>
    <t>SS2hs</t>
  </si>
  <si>
    <t>Fenoles</t>
  </si>
  <si>
    <t>Deterg.</t>
  </si>
  <si>
    <t>Cr</t>
  </si>
  <si>
    <t>Pb</t>
  </si>
  <si>
    <t>Cd</t>
  </si>
  <si>
    <t>Hg</t>
  </si>
  <si>
    <t>As</t>
  </si>
  <si>
    <t>Pest.</t>
  </si>
  <si>
    <t>Colif. Totales</t>
  </si>
  <si>
    <t>M15</t>
  </si>
  <si>
    <t>&lt;1</t>
  </si>
  <si>
    <t>&lt;0,1</t>
  </si>
  <si>
    <t>&lt; 0,005</t>
  </si>
  <si>
    <t>&lt; 0,01</t>
  </si>
  <si>
    <t>&lt; 0,001</t>
  </si>
  <si>
    <t>&lt; 0,5</t>
  </si>
  <si>
    <t>M16</t>
  </si>
  <si>
    <r>
      <t>2,4x10</t>
    </r>
    <r>
      <rPr>
        <vertAlign val="superscript"/>
        <sz val="8"/>
        <rFont val="Arial"/>
        <family val="2"/>
      </rPr>
      <t>3</t>
    </r>
  </si>
  <si>
    <t>M17</t>
  </si>
  <si>
    <t xml:space="preserve">Terrada </t>
  </si>
  <si>
    <t>&lt; 1</t>
  </si>
  <si>
    <r>
      <t>6,0x10</t>
    </r>
    <r>
      <rPr>
        <vertAlign val="superscript"/>
        <sz val="8"/>
        <rFont val="Arial"/>
        <family val="2"/>
      </rPr>
      <t>3</t>
    </r>
  </si>
  <si>
    <t>M18</t>
  </si>
  <si>
    <t>Av. San Martín</t>
  </si>
  <si>
    <t>&lt; 5</t>
  </si>
  <si>
    <t>M19</t>
  </si>
  <si>
    <t>Villarroel</t>
  </si>
  <si>
    <t>M20</t>
  </si>
  <si>
    <t xml:space="preserve"> Av. Santa Fe</t>
  </si>
  <si>
    <t>M21</t>
  </si>
  <si>
    <t>Club GEBA</t>
  </si>
  <si>
    <t>M22</t>
  </si>
  <si>
    <t>Av. Costanera</t>
  </si>
  <si>
    <r>
      <t>2,3x10</t>
    </r>
    <r>
      <rPr>
        <vertAlign val="superscript"/>
        <sz val="8"/>
        <rFont val="Arial"/>
        <family val="2"/>
      </rPr>
      <t>3</t>
    </r>
  </si>
  <si>
    <r>
      <t>Valores Límites</t>
    </r>
    <r>
      <rPr>
        <vertAlign val="superscript"/>
        <sz val="9"/>
        <rFont val="Arial"/>
        <family val="2"/>
      </rPr>
      <t xml:space="preserve">(1) </t>
    </r>
  </si>
  <si>
    <t>mg/l</t>
  </si>
  <si>
    <t>ml/l</t>
  </si>
  <si>
    <t>NMP/100ml</t>
  </si>
  <si>
    <t>Gral. Paz</t>
  </si>
  <si>
    <r>
      <t>50x 10</t>
    </r>
    <r>
      <rPr>
        <vertAlign val="superscript"/>
        <sz val="10"/>
        <rFont val="Arial"/>
        <family val="2"/>
      </rPr>
      <t>2</t>
    </r>
  </si>
  <si>
    <r>
      <t>2,3x10</t>
    </r>
    <r>
      <rPr>
        <vertAlign val="superscript"/>
        <sz val="9"/>
        <rFont val="Arial"/>
        <family val="2"/>
      </rPr>
      <t>2</t>
    </r>
  </si>
  <si>
    <r>
      <t>2,4x10</t>
    </r>
    <r>
      <rPr>
        <vertAlign val="superscript"/>
        <sz val="9"/>
        <rFont val="Arial"/>
        <family val="2"/>
      </rPr>
      <t>3</t>
    </r>
  </si>
  <si>
    <r>
      <t>6,0x10</t>
    </r>
    <r>
      <rPr>
        <vertAlign val="superscript"/>
        <sz val="9"/>
        <rFont val="Arial"/>
        <family val="2"/>
      </rPr>
      <t>3</t>
    </r>
  </si>
  <si>
    <r>
      <t>2,4x10</t>
    </r>
    <r>
      <rPr>
        <vertAlign val="superscript"/>
        <sz val="9"/>
        <rFont val="Arial"/>
        <family val="2"/>
      </rPr>
      <t>2</t>
    </r>
  </si>
  <si>
    <r>
      <t>2,4x10</t>
    </r>
    <r>
      <rPr>
        <vertAlign val="superscript"/>
        <sz val="9"/>
        <rFont val="Arial"/>
        <family val="2"/>
      </rPr>
      <t>4</t>
    </r>
  </si>
  <si>
    <r>
      <t>2,3x10</t>
    </r>
    <r>
      <rPr>
        <vertAlign val="superscript"/>
        <sz val="9"/>
        <rFont val="Arial"/>
        <family val="2"/>
      </rPr>
      <t>3</t>
    </r>
  </si>
  <si>
    <t>ESTUDIO BÁSICO: Análisis de Calidad de Agua y Sedimentos -UTE - Halcrow-Harza-Iatasa-Latinoconsult- Agosto-2001</t>
  </si>
  <si>
    <r>
      <t>CN</t>
    </r>
    <r>
      <rPr>
        <b/>
        <vertAlign val="superscript"/>
        <sz val="10"/>
        <rFont val="Arial"/>
        <family val="2"/>
      </rPr>
      <t>-</t>
    </r>
  </si>
  <si>
    <r>
      <t>Valores Límites</t>
    </r>
    <r>
      <rPr>
        <b/>
        <vertAlign val="superscript"/>
        <sz val="10"/>
        <rFont val="Arial"/>
        <family val="2"/>
      </rPr>
      <t xml:space="preserve">(2) </t>
    </r>
  </si>
  <si>
    <t>(1) Campaña de Muestreo - Agosto 2001- (Muestras en tiempo seco)</t>
  </si>
  <si>
    <t>(2) (Res. Nº 79179/90 Rec. Hídricos)</t>
  </si>
  <si>
    <r>
      <t xml:space="preserve">Puntos de Muestreo </t>
    </r>
    <r>
      <rPr>
        <b/>
        <sz val="8"/>
        <rFont val="Arial"/>
        <family val="2"/>
      </rPr>
      <t>(1)</t>
    </r>
  </si>
  <si>
    <t>prom 94</t>
  </si>
  <si>
    <r>
      <t>18/08/2001</t>
    </r>
    <r>
      <rPr>
        <b/>
        <vertAlign val="superscript"/>
        <sz val="8"/>
        <rFont val="Arial"/>
        <family val="2"/>
      </rPr>
      <t>(1)</t>
    </r>
  </si>
  <si>
    <t>Lím.adm.S/ Res. 79179/90 de R. Híd.</t>
  </si>
  <si>
    <t>&lt; 250</t>
  </si>
  <si>
    <t xml:space="preserve">&lt; 50 </t>
  </si>
  <si>
    <t xml:space="preserve">&lt; 0,5 </t>
  </si>
  <si>
    <t xml:space="preserve">&lt; 0,1 </t>
  </si>
  <si>
    <t xml:space="preserve">&lt; 30 </t>
  </si>
  <si>
    <t>Lím.adm.S/ Res.79179 (OSN) a cond. Pluvial</t>
  </si>
  <si>
    <r>
      <t xml:space="preserve"> 0,2 (Cr</t>
    </r>
    <r>
      <rPr>
        <b/>
        <vertAlign val="superscript"/>
        <sz val="8"/>
        <rFont val="Arial"/>
        <family val="2"/>
      </rPr>
      <t>6+</t>
    </r>
    <r>
      <rPr>
        <b/>
        <sz val="8"/>
        <rFont val="Arial"/>
        <family val="2"/>
      </rPr>
      <t>)</t>
    </r>
  </si>
  <si>
    <t>Lím.adm.S/ Res.79179 (OSN) a curso de agua</t>
  </si>
  <si>
    <t>Datos Históricos (1994 y1997 ) y datos 2001</t>
  </si>
  <si>
    <t>AGUAS ARGENTINAS SA: Campañas de Muestreo de emisarios al Río de la Plata y Riachuelo-1994 y 1997</t>
  </si>
  <si>
    <t xml:space="preserve">(1) Datos obtenidos por UTE, para estudios básicos complementarios para el Plan </t>
  </si>
  <si>
    <t xml:space="preserve"> de Ordenamiento Hidráulico de la Ciudad de Buenos Aires.-Agosto de 2001</t>
  </si>
  <si>
    <t>UTE - Halcrow-Harza-Iatasa-Latinoconsult- Estudios  Básicos de calidad de agua y sedimentos -2001</t>
  </si>
  <si>
    <t>NMP/g</t>
  </si>
  <si>
    <t>Av. Santa Fe</t>
  </si>
  <si>
    <t>Líquidos libres</t>
  </si>
  <si>
    <t>Sólidos Totales</t>
  </si>
  <si>
    <t>Sólidos Fijos</t>
  </si>
  <si>
    <t>Sólidos volátiles</t>
  </si>
  <si>
    <t>Nivel de estab.</t>
  </si>
  <si>
    <t xml:space="preserve">pH </t>
  </si>
  <si>
    <t>Sulfuros Tot</t>
  </si>
  <si>
    <t>Cianuros Tot</t>
  </si>
  <si>
    <t>Ba</t>
  </si>
  <si>
    <t>Cr. Tot</t>
  </si>
  <si>
    <t>Se</t>
  </si>
  <si>
    <t>Ag</t>
  </si>
  <si>
    <t>Ní</t>
  </si>
  <si>
    <t>E. Coli</t>
  </si>
  <si>
    <t>Unidades</t>
  </si>
  <si>
    <t>º C</t>
  </si>
  <si>
    <t>mg/kg</t>
  </si>
  <si>
    <t>&gt; 70</t>
  </si>
  <si>
    <t>&lt; 2</t>
  </si>
  <si>
    <t>&lt; 0,1</t>
  </si>
  <si>
    <t>&lt; 0,2</t>
  </si>
  <si>
    <t>&lt; 0,002</t>
  </si>
  <si>
    <t>si</t>
  </si>
  <si>
    <t>NC</t>
  </si>
  <si>
    <t>&gt; 20%</t>
  </si>
  <si>
    <t>&gt; 40%</t>
  </si>
  <si>
    <t>&gt; 10%</t>
  </si>
  <si>
    <t>6 a 8</t>
  </si>
  <si>
    <t>&gt; 60 ºC</t>
  </si>
  <si>
    <t>500 mg H2S/kg</t>
  </si>
  <si>
    <t>250 mg HCN/kg</t>
  </si>
  <si>
    <t>(1) (Ley de Residuos Peligrosos 24051. Anexo 5) Para que los barros puedan ser recepcionados en un relleno sanitario</t>
  </si>
  <si>
    <t>(2) No se halla legislado- En el proyecto de reforma de la Ley de Residuos Peligrosos 24051, depende del lugar de disposición</t>
  </si>
  <si>
    <r>
      <t>2,3x10</t>
    </r>
    <r>
      <rPr>
        <vertAlign val="superscript"/>
        <sz val="8"/>
        <rFont val="Arial"/>
        <family val="2"/>
      </rPr>
      <t>4</t>
    </r>
  </si>
  <si>
    <r>
      <t>6,0x10</t>
    </r>
    <r>
      <rPr>
        <vertAlign val="superscript"/>
        <sz val="8"/>
        <rFont val="Arial"/>
        <family val="2"/>
      </rPr>
      <t>2</t>
    </r>
  </si>
  <si>
    <t>1861-1869</t>
  </si>
  <si>
    <t>1870-1879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</si>
  <si>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</si>
  <si>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</si>
  <si>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</si>
  <si>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</si>
  <si>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</si>
  <si>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</si>
  <si>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</si>
  <si>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</si>
  <si>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</si>
  <si>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</si>
  <si>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</si>
  <si>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</si>
  <si>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Promedio 1861/1999</t>
  </si>
  <si>
    <t>Décadas</t>
  </si>
  <si>
    <t xml:space="preserve">Datos Pluviométricos de la Ciudad de Buenos Aires </t>
  </si>
  <si>
    <t>Observatorio Meteoroógico Central :Villa Ortúzar</t>
  </si>
  <si>
    <t xml:space="preserve">(mm) </t>
  </si>
  <si>
    <t>1951-1959</t>
  </si>
  <si>
    <t>Serie de datos:  Año 1861 a 1999</t>
  </si>
  <si>
    <t>Notas :</t>
  </si>
  <si>
    <t>1) Internet NOAA:1861-1987</t>
  </si>
  <si>
    <t>2) Servicio Meteorológico Nacional :  1987-99</t>
  </si>
  <si>
    <t>Estación Aeroparque J.Newbery</t>
  </si>
  <si>
    <t>Serie de datos:  Año 1951 a 1999</t>
  </si>
  <si>
    <t>Promedio 1951/1999</t>
  </si>
  <si>
    <t>Fuente: Síntesis de datos efectuados según Estudios Básicos UTE-2001</t>
  </si>
  <si>
    <t>Calidad de Agua del A° Maldonado: Punto de Descarga en el Río de la Plata</t>
  </si>
  <si>
    <t>Aporte</t>
  </si>
  <si>
    <t>Elaboración propia según datos AGUAS ARGENTINAS SA: Campañas de Muestreo de emisarios al Río de la Plata y Riachuelo-1994 y 1997</t>
  </si>
  <si>
    <t>Contaminación Atmosférica : Mediciones en el Barrio de Palermo</t>
  </si>
  <si>
    <t>Calidad de Agua del Arroyo Maldonado- Año 2001</t>
  </si>
  <si>
    <t>Calidad de Agua : Aportes Contaminantes en la descarga en el Río de la Plata (Datos históricos 1994 y 1997)</t>
  </si>
  <si>
    <t>Puntos de Muestreo (1)</t>
  </si>
  <si>
    <t xml:space="preserve">Parámetros </t>
  </si>
  <si>
    <t>Fuente : Campaña de Muestreo - Agosto 2001- (Muestras en tiempo seco)-UTE</t>
  </si>
  <si>
    <t>(ha)</t>
  </si>
  <si>
    <t>(hab/ha)</t>
  </si>
  <si>
    <t>Cuenca del A°  Maldonado</t>
  </si>
  <si>
    <t>Calidad de Agua: Análisis de Sedimentos -2001</t>
  </si>
  <si>
    <t>Tabla 3</t>
  </si>
  <si>
    <t>Tabla 2</t>
  </si>
  <si>
    <t>Tabla 5</t>
  </si>
  <si>
    <t>Tabla 4</t>
  </si>
  <si>
    <t>Tabla 6</t>
  </si>
  <si>
    <t>Tabla 7</t>
  </si>
  <si>
    <t>Tabla 10</t>
  </si>
  <si>
    <t>Tabla 9</t>
  </si>
  <si>
    <t>Tabla 8</t>
  </si>
  <si>
    <t>Elab.propia según Modelo Hidraúlico de la Cuenca y datos por Distrito y Fracción  del  Censo Nacional de Población y Viviendas - INDEC 1001</t>
  </si>
  <si>
    <t>Superficie, Población, Densidad y Viviendas por Jurisdicción -2001</t>
  </si>
  <si>
    <t>Tabla 1</t>
  </si>
  <si>
    <t>Unidad</t>
  </si>
  <si>
    <r>
      <t xml:space="preserve">Polvo en Suspensión </t>
    </r>
    <r>
      <rPr>
        <b/>
        <i/>
        <sz val="9"/>
        <rFont val="Arial"/>
        <family val="2"/>
      </rPr>
      <t>(mg/m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  <family val="2"/>
      </rPr>
      <t>)</t>
    </r>
  </si>
  <si>
    <r>
      <t xml:space="preserve">Plomo                      </t>
    </r>
    <r>
      <rPr>
        <b/>
        <i/>
        <sz val="9"/>
        <rFont val="Arial"/>
        <family val="2"/>
      </rPr>
      <t>(mg/m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  <family val="2"/>
      </rPr>
      <t>)</t>
    </r>
  </si>
  <si>
    <r>
      <t>Dióxido de Azufre</t>
    </r>
    <r>
      <rPr>
        <b/>
        <i/>
        <sz val="9"/>
        <rFont val="Arial"/>
        <family val="2"/>
      </rPr>
      <t xml:space="preserve"> (mg/m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  <family val="2"/>
      </rPr>
      <t>)</t>
    </r>
  </si>
  <si>
    <r>
      <t xml:space="preserve">Óxido de Nitrógeno        </t>
    </r>
    <r>
      <rPr>
        <b/>
        <i/>
        <sz val="9"/>
        <rFont val="Arial"/>
        <family val="2"/>
      </rPr>
      <t xml:space="preserve"> (mg/m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  <family val="2"/>
      </rPr>
      <t>)</t>
    </r>
  </si>
  <si>
    <r>
      <t xml:space="preserve">Ruido </t>
    </r>
    <r>
      <rPr>
        <b/>
        <i/>
        <sz val="10"/>
        <rFont val="Arial"/>
        <family val="2"/>
      </rPr>
      <t>(dB)</t>
    </r>
  </si>
  <si>
    <r>
      <t xml:space="preserve">Densidad de tránsito </t>
    </r>
    <r>
      <rPr>
        <b/>
        <i/>
        <sz val="10"/>
        <rFont val="Arial"/>
        <family val="2"/>
      </rPr>
      <t>(veh/min)</t>
    </r>
  </si>
  <si>
    <r>
      <t>m</t>
    </r>
    <r>
      <rPr>
        <b/>
        <i/>
        <sz val="10"/>
        <rFont val="Arial"/>
        <family val="2"/>
      </rPr>
      <t>g/l</t>
    </r>
  </si>
  <si>
    <r>
      <t>(m</t>
    </r>
    <r>
      <rPr>
        <b/>
        <i/>
        <vertAlign val="superscript"/>
        <sz val="8"/>
        <rFont val="Arial"/>
        <family val="2"/>
      </rPr>
      <t>3</t>
    </r>
    <r>
      <rPr>
        <b/>
        <i/>
        <sz val="8"/>
        <rFont val="Arial"/>
        <family val="2"/>
      </rPr>
      <t>/s)</t>
    </r>
  </si>
  <si>
    <t>Inflama-bilidad</t>
  </si>
  <si>
    <t>Período de Registro 1981/1990.- Ciudad de Buenos Aires</t>
  </si>
  <si>
    <t>C°</t>
  </si>
  <si>
    <t>Período de Registro 1991/2000.- Ciudad de Buenos Aires</t>
  </si>
  <si>
    <t>°C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</si>
</sst>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\ _P_t_s_-;\-* #,##0\ _P_t_s_-;_-* &quot;-&quot;??\ _P_t_s_-;_-@_-"/>
    <numFmt numFmtId="182" formatCode="_-* #,##0_-;\-* #,##0_-;_-* &quot;-&quot;??_-;_-@_-"/>
    <numFmt numFmtId="183" formatCode="#,##0.0"/>
    <numFmt numFmtId="184" formatCode="0.00000"/>
    <numFmt numFmtId="185" formatCode="0.0000"/>
    <numFmt numFmtId="186" formatCode="0.000000000"/>
    <numFmt numFmtId="187" formatCode="0.00000000"/>
    <numFmt numFmtId="188" formatCode="0.0000000"/>
    <numFmt numFmtId="189" formatCode="0.000000"/>
    <numFmt numFmtId="190" formatCode="0.000"/>
    <numFmt numFmtId="191" formatCode="#,##0.000"/>
    <numFmt numFmtId="192" formatCode="#,##0.0000"/>
    <numFmt numFmtId="193" formatCode="#,##0\ &quot;Pts&quot;;\-#,##0\ &quot;Pts&quot;"/>
    <numFmt numFmtId="194" formatCode="#,##0\ &quot;Pts&quot;;[Red]\-#,##0\ &quot;Pts&quot;"/>
    <numFmt numFmtId="195" formatCode="#,##0.00\ &quot;Pts&quot;;\-#,##0.00\ &quot;Pts&quot;"/>
    <numFmt numFmtId="196" formatCode="#,##0.00\ &quot;Pts&quot;;[Red]\-#,##0.00\ &quot;Pts&quot;"/>
    <numFmt numFmtId="197" formatCode="_-* #,##0\ &quot;Pts&quot;_-;\-* #,##0\ &quot;Pts&quot;_-;_-* &quot;-&quot;\ &quot;Pts&quot;_-;_-@_-"/>
    <numFmt numFmtId="198" formatCode="_-* #,##0\ _P_t_s_-;\-* #,##0\ _P_t_s_-;_-* &quot;-&quot;\ _P_t_s_-;_-@_-"/>
    <numFmt numFmtId="199" formatCode="_-* #,##0.00\ &quot;Pts&quot;_-;\-* #,##0.00\ &quot;Pts&quot;_-;_-* &quot;-&quot;??\ &quot;Pts&quot;_-;_-@_-"/>
    <numFmt numFmtId="200" formatCode="_-* #,##0.00\ _P_t_s_-;\-* #,##0.00\ _P_t_s_-;_-* &quot;-&quot;??\ _P_t_s_-;_-@_-"/>
    <numFmt numFmtId="201" formatCode="_-* #,##0.0\ _P_t_s_-;\-* #,##0.0\ _P_t_s_-;_-* &quot;-&quot;??\ _P_t_s_-;_-@_-"/>
    <numFmt numFmtId="202" formatCode="_(* #,##0.0_);_(* \(#,##0.0\);_(* &quot;-&quot;??_);_(@_)"/>
    <numFmt numFmtId="203" formatCode="_(* #,##0_);_(* \(#,##0\);_(* &quot;-&quot;??_);_(@_)"/>
    <numFmt numFmtId="204" formatCode="_(* #,##0.0_);_(* \(#,##0.0\);_(* &quot;-&quot;?_);_(@_)"/>
    <numFmt numFmtId="205" formatCode="_(* #,##0.000_);_(* \(#,##0.000\);_(* &quot;-&quot;??_);_(@_)"/>
    <numFmt numFmtId="206" formatCode="&quot;$&quot;#,##0;&quot;$&quot;\-#,##0"/>
    <numFmt numFmtId="207" formatCode="&quot;$&quot;#,##0;[Red]&quot;$&quot;\-#,##0"/>
    <numFmt numFmtId="208" formatCode="&quot;$&quot;#,##0.00;&quot;$&quot;\-#,##0.00"/>
    <numFmt numFmtId="209" formatCode="&quot;$&quot;#,##0.00;[Red]&quot;$&quot;\-#,##0.00"/>
    <numFmt numFmtId="210" formatCode="_ &quot;$&quot;* #,##0_ ;_ &quot;$&quot;* \-#,##0_ ;_ &quot;$&quot;* &quot;-&quot;_ ;_ @_ "/>
    <numFmt numFmtId="211" formatCode="_ &quot;$&quot;* #,##0.00_ ;_ &quot;$&quot;* \-#,##0.00_ ;_ &quot;$&quot;* &quot;-&quot;??_ ;_ @_ "/>
    <numFmt numFmtId="212" formatCode="_ * #,##0.0_ ;_ * \-#,##0.0_ ;_ * &quot;-&quot;??_ ;_ @_ "/>
    <numFmt numFmtId="213" formatCode="_ * #,##0_ ;_ * \-#,##0_ ;_ * &quot;-&quot;??_ ;_ @_ "/>
    <numFmt numFmtId="214" formatCode="0.0%"/>
    <numFmt numFmtId="215" formatCode="General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3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i/>
      <sz val="8"/>
      <name val="Symbol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vertAlign val="superscript"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.75"/>
      <name val="Arial"/>
      <family val="2"/>
    </font>
    <font>
      <sz val="5.25"/>
      <name val="Arial"/>
      <family val="0"/>
    </font>
    <font>
      <sz val="3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perscript"/>
      <sz val="9"/>
      <name val="Arial"/>
      <family val="2"/>
    </font>
    <font>
      <b/>
      <i/>
      <sz val="10"/>
      <name val="Symbol"/>
      <family val="1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185" fontId="3" fillId="0" borderId="8" xfId="0" applyNumberFormat="1" applyFont="1" applyBorder="1" applyAlignment="1">
      <alignment/>
    </xf>
    <xf numFmtId="14" fontId="3" fillId="0" borderId="9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85" fontId="3" fillId="0" borderId="2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185" fontId="3" fillId="0" borderId="5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190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Fill="1" applyBorder="1" applyAlignment="1">
      <alignment/>
    </xf>
    <xf numFmtId="203" fontId="1" fillId="0" borderId="0" xfId="17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3" fillId="0" borderId="0" xfId="0" applyFont="1" applyAlignment="1">
      <alignment horizontal="right"/>
    </xf>
    <xf numFmtId="180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2" fontId="3" fillId="0" borderId="11" xfId="0" applyNumberFormat="1" applyFont="1" applyBorder="1" applyAlignment="1">
      <alignment/>
    </xf>
    <xf numFmtId="185" fontId="3" fillId="0" borderId="1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horizontal="left" textRotation="180"/>
    </xf>
    <xf numFmtId="0" fontId="23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4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203" fontId="1" fillId="0" borderId="11" xfId="17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03" fontId="0" fillId="0" borderId="11" xfId="17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19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4" fillId="0" borderId="22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center" vertical="center"/>
    </xf>
    <xf numFmtId="180" fontId="24" fillId="0" borderId="11" xfId="0" applyNumberFormat="1" applyFont="1" applyFill="1" applyBorder="1" applyAlignment="1">
      <alignment horizontal="center" vertical="center"/>
    </xf>
    <xf numFmtId="20" fontId="16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31" fillId="0" borderId="19" xfId="0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4" fontId="14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/>
    </xf>
    <xf numFmtId="185" fontId="3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/>
    </xf>
    <xf numFmtId="185" fontId="6" fillId="0" borderId="11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justify"/>
    </xf>
    <xf numFmtId="0" fontId="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center" textRotation="180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textRotation="180"/>
    </xf>
    <xf numFmtId="0" fontId="6" fillId="0" borderId="11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CIUDAD DE BUENOS AIRES 
CLIMA:Temperatura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TEMP.MEDIA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'[2]nO IMPRIMIR TABLAS Son datos '!$C$4:$N$4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'[2]nO IMPRIMIR TABLAS Son datos '!$C$5:$N$5</c:f>
              <c:numCache>
                <c:ptCount val="12"/>
                <c:pt idx="0">
                  <c:v>24</c:v>
                </c:pt>
                <c:pt idx="1">
                  <c:v>23</c:v>
                </c:pt>
                <c:pt idx="2">
                  <c:v>21</c:v>
                </c:pt>
                <c:pt idx="3">
                  <c:v>16</c:v>
                </c:pt>
                <c:pt idx="4">
                  <c:v>14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  <c:pt idx="9">
                  <c:v>17</c:v>
                </c:pt>
                <c:pt idx="10">
                  <c:v>20</c:v>
                </c:pt>
                <c:pt idx="1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TEMP.MÁXIMA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'[2]nO IMPRIMIR TABLAS Son datos '!$C$4:$N$4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'[2]nO IMPRIMIR TABLAS Son datos '!$C$6:$N$6</c:f>
              <c:numCache>
                <c:ptCount val="12"/>
                <c:pt idx="0">
                  <c:v>30</c:v>
                </c:pt>
                <c:pt idx="1">
                  <c:v>30</c:v>
                </c:pt>
                <c:pt idx="2">
                  <c:v>27</c:v>
                </c:pt>
                <c:pt idx="3">
                  <c:v>21</c:v>
                </c:pt>
                <c:pt idx="4">
                  <c:v>18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19</c:v>
                </c:pt>
                <c:pt idx="9">
                  <c:v>22</c:v>
                </c:pt>
                <c:pt idx="10">
                  <c:v>25</c:v>
                </c:pt>
                <c:pt idx="11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v>TEMP MÍNIMA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'[2]nO IMPRIMIR TABLAS Son datos '!$C$4:$N$4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'[2]nO IMPRIMIR TABLAS Son datos '!$C$7:$N$7</c:f>
              <c:numCache>
                <c:ptCount val="12"/>
                <c:pt idx="0">
                  <c:v>14</c:v>
                </c:pt>
                <c:pt idx="1">
                  <c:v>13</c:v>
                </c:pt>
                <c:pt idx="2">
                  <c:v>17</c:v>
                </c:pt>
                <c:pt idx="3">
                  <c:v>11</c:v>
                </c:pt>
                <c:pt idx="4">
                  <c:v>9.4</c:v>
                </c:pt>
                <c:pt idx="5">
                  <c:v>7.3</c:v>
                </c:pt>
                <c:pt idx="6">
                  <c:v>6.9</c:v>
                </c:pt>
                <c:pt idx="7">
                  <c:v>7.6</c:v>
                </c:pt>
                <c:pt idx="8">
                  <c:v>9.4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  <c:smooth val="0"/>
        </c:ser>
        <c:axId val="43988655"/>
        <c:axId val="22676184"/>
      </c:lineChart>
      <c:catAx>
        <c:axId val="4398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76184"/>
        <c:crosses val="autoZero"/>
        <c:auto val="1"/>
        <c:lblOffset val="100"/>
        <c:noMultiLvlLbl val="0"/>
      </c:catAx>
      <c:valAx>
        <c:axId val="2267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88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CIUDAD DE BUENOS AIRES
 PRECIPITACIONES 1861-1999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208"/>
          <c:w val="0.87"/>
          <c:h val="0.67525"/>
        </c:manualLayout>
      </c:layout>
      <c:lineChart>
        <c:grouping val="standard"/>
        <c:varyColors val="0"/>
        <c:ser>
          <c:idx val="0"/>
          <c:order val="0"/>
          <c:tx>
            <c:v>Media Década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'[2]DatosLLuvias'!$A$18:$B$162</c:f>
              <c:multiLvlStrCache>
                <c:ptCount val="14"/>
                <c:lvl>
                  <c:pt idx="0">
                    <c:v>1861-1869</c:v>
                  </c:pt>
                  <c:pt idx="1">
                    <c:v>1870-1879</c:v>
                  </c:pt>
                  <c:pt idx="2">
                    <c:v>1880-1889</c:v>
                  </c:pt>
                  <c:pt idx="3">
                    <c:v>1890-1899</c:v>
                  </c:pt>
                  <c:pt idx="4">
                    <c:v>1900-1909</c:v>
                  </c:pt>
                  <c:pt idx="5">
                    <c:v>1910-1919</c:v>
                  </c:pt>
                  <c:pt idx="6">
                    <c:v>1920-1929</c:v>
                  </c:pt>
                  <c:pt idx="7">
                    <c:v>1930-1939</c:v>
                  </c:pt>
                  <c:pt idx="8">
                    <c:v>1940-1949</c:v>
                  </c:pt>
                  <c:pt idx="9">
                    <c:v>1950-1959</c:v>
                  </c:pt>
                  <c:pt idx="10">
                    <c:v>1960-1969</c:v>
                  </c:pt>
                  <c:pt idx="11">
                    <c:v>1970-1979</c:v>
                  </c:pt>
                  <c:pt idx="12">
                    <c:v>1980-1989</c:v>
                  </c:pt>
                  <c:pt idx="13">
                    <c:v>1990-1999</c:v>
                  </c:pt>
                </c:lvl>
              </c:multiLvlStrCache>
            </c:multiLvlStrRef>
          </c:cat>
          <c:val>
            <c:numRef>
              <c:f>'[2]DatosLLuvias'!$C$18:$C$161</c:f>
              <c:numCache>
                <c:ptCount val="14"/>
                <c:pt idx="0">
                  <c:v>845.8888888888889</c:v>
                </c:pt>
                <c:pt idx="1">
                  <c:v>866.3</c:v>
                </c:pt>
                <c:pt idx="2">
                  <c:v>1017</c:v>
                </c:pt>
                <c:pt idx="3">
                  <c:v>900.7</c:v>
                </c:pt>
                <c:pt idx="4">
                  <c:v>961.4</c:v>
                </c:pt>
                <c:pt idx="5">
                  <c:v>1072</c:v>
                </c:pt>
                <c:pt idx="6">
                  <c:v>945.61</c:v>
                </c:pt>
                <c:pt idx="7">
                  <c:v>998.1700000000001</c:v>
                </c:pt>
                <c:pt idx="8">
                  <c:v>1029.8700000000001</c:v>
                </c:pt>
                <c:pt idx="9">
                  <c:v>1085.53</c:v>
                </c:pt>
                <c:pt idx="10">
                  <c:v>1062.3</c:v>
                </c:pt>
                <c:pt idx="11">
                  <c:v>1118.5300000000002</c:v>
                </c:pt>
                <c:pt idx="12">
                  <c:v>1107.0800000000002</c:v>
                </c:pt>
                <c:pt idx="13">
                  <c:v>1150.0099999999998</c:v>
                </c:pt>
              </c:numCache>
            </c:numRef>
          </c:val>
          <c:smooth val="0"/>
        </c:ser>
        <c:axId val="4914457"/>
        <c:axId val="34733490"/>
      </c:lineChart>
      <c:catAx>
        <c:axId val="491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DÉCADAS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33490"/>
        <c:crosses val="autoZero"/>
        <c:auto val="1"/>
        <c:lblOffset val="100"/>
        <c:noMultiLvlLbl val="0"/>
      </c:catAx>
      <c:valAx>
        <c:axId val="34733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Precipitación media anual(mm)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4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CUENCA MALDONADO 
Contaminación aérea
Concentración CO en Sta.Fe y J.B.Justo (ppm)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75"/>
          <c:y val="0.28675"/>
          <c:w val="0.79675"/>
          <c:h val="0.5525"/>
        </c:manualLayout>
      </c:layout>
      <c:lineChart>
        <c:grouping val="standard"/>
        <c:varyColors val="0"/>
        <c:ser>
          <c:idx val="0"/>
          <c:order val="0"/>
          <c:tx>
            <c:v>9:00 hs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'[1]Cont. CO'!$A$6:$A$9</c:f>
              <c:numCache>
                <c:ptCount val="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</c:numCache>
            </c:numRef>
          </c:cat>
          <c:val>
            <c:numRef>
              <c:f>'[1]Cont. CO'!$J$6:$J$9</c:f>
              <c:numCache>
                <c:ptCount val="4"/>
                <c:pt idx="0">
                  <c:v>28</c:v>
                </c:pt>
                <c:pt idx="1">
                  <c:v>26.7</c:v>
                </c:pt>
                <c:pt idx="2">
                  <c:v>31.5</c:v>
                </c:pt>
                <c:pt idx="3">
                  <c:v>32.4</c:v>
                </c:pt>
              </c:numCache>
            </c:numRef>
          </c:val>
          <c:smooth val="0"/>
        </c:ser>
        <c:ser>
          <c:idx val="1"/>
          <c:order val="1"/>
          <c:tx>
            <c:v>18:00 hs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'[1]Cont. CO'!$A$6:$A$9</c:f>
              <c:numCache>
                <c:ptCount val="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</c:numCache>
            </c:numRef>
          </c:cat>
          <c:val>
            <c:numRef>
              <c:f>'[1]Cont. CO'!$K$6:$K$9</c:f>
              <c:numCache>
                <c:ptCount val="4"/>
                <c:pt idx="0">
                  <c:v>28</c:v>
                </c:pt>
                <c:pt idx="1">
                  <c:v>37.2</c:v>
                </c:pt>
                <c:pt idx="2">
                  <c:v>33.4</c:v>
                </c:pt>
                <c:pt idx="3">
                  <c:v>37.8</c:v>
                </c:pt>
              </c:numCache>
            </c:numRef>
          </c:val>
          <c:smooth val="0"/>
        </c:ser>
        <c:marker val="1"/>
        <c:axId val="4272867"/>
        <c:axId val="44740844"/>
      </c:lineChart>
      <c:catAx>
        <c:axId val="4272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740844"/>
        <c:crosses val="autoZero"/>
        <c:auto val="1"/>
        <c:lblOffset val="100"/>
        <c:noMultiLvlLbl val="0"/>
      </c:catAx>
      <c:valAx>
        <c:axId val="4474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2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25"/>
          <c:y val="0.93775"/>
          <c:w val="0.516"/>
          <c:h val="0.05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CUENCA MALDONADO 
Contaminación Aérea 
Nivel sonoro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79"/>
          <c:y val="0.18975"/>
          <c:w val="0.6735"/>
          <c:h val="0.722"/>
        </c:manualLayout>
      </c:layout>
      <c:bar3DChart>
        <c:barDir val="col"/>
        <c:grouping val="clustered"/>
        <c:varyColors val="0"/>
        <c:ser>
          <c:idx val="0"/>
          <c:order val="0"/>
          <c:tx>
            <c:v>Máximo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'[2]Tabla 7-Ruido'!$B$9:$B$10</c:f>
              <c:strCache>
                <c:ptCount val="2"/>
                <c:pt idx="0">
                  <c:v>J.B.Justo y Sta,Fe</c:v>
                </c:pt>
                <c:pt idx="1">
                  <c:v>Sta.Fe y Cnel Díaz</c:v>
                </c:pt>
              </c:strCache>
            </c:strRef>
          </c:cat>
          <c:val>
            <c:numRef>
              <c:f>'[2]Tabla 7-Ruido'!$C$9:$D$9</c:f>
              <c:numCache>
                <c:ptCount val="2"/>
                <c:pt idx="0">
                  <c:v>91.7</c:v>
                </c:pt>
                <c:pt idx="1">
                  <c:v>100.4</c:v>
                </c:pt>
              </c:numCache>
            </c:numRef>
          </c:val>
          <c:shape val="box"/>
        </c:ser>
        <c:ser>
          <c:idx val="1"/>
          <c:order val="1"/>
          <c:tx>
            <c:v>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'[2]Tabla 7-Ruido'!$B$9:$B$10</c:f>
              <c:strCache>
                <c:ptCount val="2"/>
                <c:pt idx="0">
                  <c:v>J.B.Justo y Sta,Fe</c:v>
                </c:pt>
                <c:pt idx="1">
                  <c:v>Sta.Fe y Cnel Díaz</c:v>
                </c:pt>
              </c:strCache>
            </c:strRef>
          </c:cat>
          <c:val>
            <c:numRef>
              <c:f>'[2]Tabla 7-Ruido'!$C$10:$D$10</c:f>
              <c:numCache>
                <c:ptCount val="2"/>
                <c:pt idx="0">
                  <c:v>88.5</c:v>
                </c:pt>
                <c:pt idx="1">
                  <c:v>94.3</c:v>
                </c:pt>
              </c:numCache>
            </c:numRef>
          </c:val>
          <c:shape val="box"/>
        </c:ser>
        <c:shape val="box"/>
        <c:axId val="22512141"/>
        <c:axId val="57423494"/>
      </c:bar3DChart>
      <c:catAx>
        <c:axId val="22512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Puntos de Medición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423494"/>
        <c:crosses val="autoZero"/>
        <c:auto val="1"/>
        <c:lblOffset val="100"/>
        <c:noMultiLvlLbl val="0"/>
      </c:catAx>
      <c:valAx>
        <c:axId val="57423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121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"/>
          <c:y val="0.937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A°MALDONADO 
Variación  de los Párámetros en distintos puntos del conducto</a:t>
            </a:r>
          </a:p>
        </c:rich>
      </c:tx>
      <c:layout>
        <c:manualLayout>
          <c:xMode val="factor"/>
          <c:yMode val="factor"/>
          <c:x val="-0.108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445"/>
          <c:w val="0.80325"/>
          <c:h val="0.81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'[3]ya estáDatos para graf'!$G$16</c:f>
              <c:strCache>
                <c:ptCount val="1"/>
                <c:pt idx="0">
                  <c:v>Coliformes Totales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'[3]ya estáDatos para graf'!$B$17:$B$24</c:f>
              <c:strCache>
                <c:ptCount val="8"/>
                <c:pt idx="0">
                  <c:v>Gral Paz</c:v>
                </c:pt>
                <c:pt idx="1">
                  <c:v>Irigoyen</c:v>
                </c:pt>
                <c:pt idx="2">
                  <c:v>Terrada </c:v>
                </c:pt>
                <c:pt idx="3">
                  <c:v>Av. San Martín</c:v>
                </c:pt>
                <c:pt idx="4">
                  <c:v>Villarroel</c:v>
                </c:pt>
                <c:pt idx="5">
                  <c:v> Av. Santa Fe</c:v>
                </c:pt>
                <c:pt idx="6">
                  <c:v>Club GEBA</c:v>
                </c:pt>
                <c:pt idx="7">
                  <c:v>Av. Costanera</c:v>
                </c:pt>
              </c:strCache>
            </c:strRef>
          </c:cat>
          <c:val>
            <c:numRef>
              <c:f>'[3]ya estáDatos para graf'!$G$17:$G$24</c:f>
              <c:numCache>
                <c:ptCount val="8"/>
                <c:pt idx="0">
                  <c:v>2.3</c:v>
                </c:pt>
                <c:pt idx="1">
                  <c:v>24</c:v>
                </c:pt>
                <c:pt idx="2">
                  <c:v>60</c:v>
                </c:pt>
                <c:pt idx="3">
                  <c:v>2.4</c:v>
                </c:pt>
                <c:pt idx="4">
                  <c:v>24</c:v>
                </c:pt>
                <c:pt idx="5">
                  <c:v>240</c:v>
                </c:pt>
                <c:pt idx="6">
                  <c:v>60</c:v>
                </c:pt>
                <c:pt idx="7">
                  <c:v>23</c:v>
                </c:pt>
              </c:numCache>
            </c:numRef>
          </c:val>
        </c:ser>
        <c:ser>
          <c:idx val="0"/>
          <c:order val="1"/>
          <c:tx>
            <c:strRef>
              <c:f>'[3]ya estáDatos para graf'!$C$16</c:f>
              <c:strCache>
                <c:ptCount val="1"/>
                <c:pt idx="0">
                  <c:v>DQO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'[3]ya estáDatos para graf'!$B$17:$B$24</c:f>
              <c:strCache>
                <c:ptCount val="8"/>
                <c:pt idx="0">
                  <c:v>Gral Paz</c:v>
                </c:pt>
                <c:pt idx="1">
                  <c:v>Irigoyen</c:v>
                </c:pt>
                <c:pt idx="2">
                  <c:v>Terrada </c:v>
                </c:pt>
                <c:pt idx="3">
                  <c:v>Av. San Martín</c:v>
                </c:pt>
                <c:pt idx="4">
                  <c:v>Villarroel</c:v>
                </c:pt>
                <c:pt idx="5">
                  <c:v> Av. Santa Fe</c:v>
                </c:pt>
                <c:pt idx="6">
                  <c:v>Club GEBA</c:v>
                </c:pt>
                <c:pt idx="7">
                  <c:v>Av. Costanera</c:v>
                </c:pt>
              </c:strCache>
            </c:strRef>
          </c:cat>
          <c:val>
            <c:numRef>
              <c:f>'[3]ya estáDatos para graf'!$C$17:$C$24</c:f>
              <c:numCache>
                <c:ptCount val="8"/>
                <c:pt idx="0">
                  <c:v>41</c:v>
                </c:pt>
                <c:pt idx="1">
                  <c:v>11</c:v>
                </c:pt>
                <c:pt idx="2">
                  <c:v>8</c:v>
                </c:pt>
                <c:pt idx="3">
                  <c:v>15</c:v>
                </c:pt>
                <c:pt idx="4">
                  <c:v>24</c:v>
                </c:pt>
                <c:pt idx="5">
                  <c:v>125</c:v>
                </c:pt>
                <c:pt idx="6">
                  <c:v>66</c:v>
                </c:pt>
                <c:pt idx="7">
                  <c:v>63</c:v>
                </c:pt>
              </c:numCache>
            </c:numRef>
          </c:val>
        </c:ser>
        <c:ser>
          <c:idx val="1"/>
          <c:order val="2"/>
          <c:tx>
            <c:strRef>
              <c:f>'[3]ya estáDatos para graf'!$D$16</c:f>
              <c:strCache>
                <c:ptCount val="1"/>
                <c:pt idx="0">
                  <c:v>DBO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'[3]ya estáDatos para graf'!$B$17:$B$24</c:f>
              <c:strCache>
                <c:ptCount val="8"/>
                <c:pt idx="0">
                  <c:v>Gral Paz</c:v>
                </c:pt>
                <c:pt idx="1">
                  <c:v>Irigoyen</c:v>
                </c:pt>
                <c:pt idx="2">
                  <c:v>Terrada </c:v>
                </c:pt>
                <c:pt idx="3">
                  <c:v>Av. San Martín</c:v>
                </c:pt>
                <c:pt idx="4">
                  <c:v>Villarroel</c:v>
                </c:pt>
                <c:pt idx="5">
                  <c:v> Av. Santa Fe</c:v>
                </c:pt>
                <c:pt idx="6">
                  <c:v>Club GEBA</c:v>
                </c:pt>
                <c:pt idx="7">
                  <c:v>Av. Costanera</c:v>
                </c:pt>
              </c:strCache>
            </c:strRef>
          </c:cat>
          <c:val>
            <c:numRef>
              <c:f>'[3]ya estáDatos para graf'!$D$17:$D$24</c:f>
              <c:numCache>
                <c:ptCount val="8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0</c:v>
                </c:pt>
                <c:pt idx="4">
                  <c:v>9</c:v>
                </c:pt>
                <c:pt idx="5">
                  <c:v>30</c:v>
                </c:pt>
                <c:pt idx="6">
                  <c:v>26</c:v>
                </c:pt>
                <c:pt idx="7">
                  <c:v>6</c:v>
                </c:pt>
              </c:numCache>
            </c:numRef>
          </c:val>
        </c:ser>
        <c:ser>
          <c:idx val="3"/>
          <c:order val="3"/>
          <c:tx>
            <c:strRef>
              <c:f>'[3]ya estáDatos para graf'!$F$16</c:f>
              <c:strCache>
                <c:ptCount val="1"/>
                <c:pt idx="0">
                  <c:v>Deterg.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'[3]ya estáDatos para graf'!$B$17:$B$24</c:f>
              <c:strCache>
                <c:ptCount val="8"/>
                <c:pt idx="0">
                  <c:v>Gral Paz</c:v>
                </c:pt>
                <c:pt idx="1">
                  <c:v>Irigoyen</c:v>
                </c:pt>
                <c:pt idx="2">
                  <c:v>Terrada </c:v>
                </c:pt>
                <c:pt idx="3">
                  <c:v>Av. San Martín</c:v>
                </c:pt>
                <c:pt idx="4">
                  <c:v>Villarroel</c:v>
                </c:pt>
                <c:pt idx="5">
                  <c:v> Av. Santa Fe</c:v>
                </c:pt>
                <c:pt idx="6">
                  <c:v>Club GEBA</c:v>
                </c:pt>
                <c:pt idx="7">
                  <c:v>Av. Costanera</c:v>
                </c:pt>
              </c:strCache>
            </c:strRef>
          </c:cat>
          <c:val>
            <c:numRef>
              <c:f>'[3]ya estáDatos para graf'!$F$17:$F$24</c:f>
              <c:numCache>
                <c:ptCount val="8"/>
                <c:pt idx="0">
                  <c:v>0.37</c:v>
                </c:pt>
                <c:pt idx="1">
                  <c:v>0.17</c:v>
                </c:pt>
                <c:pt idx="2">
                  <c:v>0.94</c:v>
                </c:pt>
                <c:pt idx="3">
                  <c:v>0.94</c:v>
                </c:pt>
                <c:pt idx="4">
                  <c:v>0.68</c:v>
                </c:pt>
                <c:pt idx="5">
                  <c:v>8</c:v>
                </c:pt>
                <c:pt idx="6">
                  <c:v>2.24</c:v>
                </c:pt>
                <c:pt idx="7">
                  <c:v>0.11</c:v>
                </c:pt>
              </c:numCache>
            </c:numRef>
          </c:val>
        </c:ser>
        <c:ser>
          <c:idx val="2"/>
          <c:order val="4"/>
          <c:tx>
            <c:strRef>
              <c:f>'[3]ya estáDatos para graf'!$E$16</c:f>
              <c:strCache>
                <c:ptCount val="1"/>
                <c:pt idx="0">
                  <c:v>SS2hs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'[3]ya estáDatos para graf'!$B$17:$B$24</c:f>
              <c:strCache>
                <c:ptCount val="8"/>
                <c:pt idx="0">
                  <c:v>Gral Paz</c:v>
                </c:pt>
                <c:pt idx="1">
                  <c:v>Irigoyen</c:v>
                </c:pt>
                <c:pt idx="2">
                  <c:v>Terrada </c:v>
                </c:pt>
                <c:pt idx="3">
                  <c:v>Av. San Martín</c:v>
                </c:pt>
                <c:pt idx="4">
                  <c:v>Villarroel</c:v>
                </c:pt>
                <c:pt idx="5">
                  <c:v> Av. Santa Fe</c:v>
                </c:pt>
                <c:pt idx="6">
                  <c:v>Club GEBA</c:v>
                </c:pt>
                <c:pt idx="7">
                  <c:v>Av. Costanera</c:v>
                </c:pt>
              </c:strCache>
            </c:strRef>
          </c:cat>
          <c:val>
            <c:numRef>
              <c:f>'[3]ya estáDatos para graf'!$E$17:$E$24</c:f>
              <c:numCach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0.4</c:v>
                </c:pt>
                <c:pt idx="5">
                  <c:v>2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</c:ser>
        <c:axId val="10417303"/>
        <c:axId val="54724736"/>
      </c:barChart>
      <c:catAx>
        <c:axId val="10417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24736"/>
        <c:crosses val="autoZero"/>
        <c:auto val="1"/>
        <c:lblOffset val="100"/>
        <c:noMultiLvlLbl val="0"/>
      </c:catAx>
      <c:valAx>
        <c:axId val="54724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17303"/>
        <c:crossesAt val="1"/>
        <c:crossBetween val="between"/>
        <c:dispUnits/>
        <c:minorUnit val="5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19325"/>
          <c:w val="0.11425"/>
          <c:h val="0.5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142875</xdr:rowOff>
    </xdr:from>
    <xdr:to>
      <xdr:col>14</xdr:col>
      <xdr:colOff>295275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95250" y="3838575"/>
        <a:ext cx="55721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228</xdr:row>
      <xdr:rowOff>66675</xdr:rowOff>
    </xdr:from>
    <xdr:to>
      <xdr:col>2</xdr:col>
      <xdr:colOff>1609725</xdr:colOff>
      <xdr:row>245</xdr:row>
      <xdr:rowOff>9525</xdr:rowOff>
    </xdr:to>
    <xdr:graphicFrame>
      <xdr:nvGraphicFramePr>
        <xdr:cNvPr id="1" name="Chart 3"/>
        <xdr:cNvGraphicFramePr/>
      </xdr:nvGraphicFramePr>
      <xdr:xfrm>
        <a:off x="95250" y="6848475"/>
        <a:ext cx="31623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152400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9620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114300</xdr:rowOff>
    </xdr:from>
    <xdr:to>
      <xdr:col>3</xdr:col>
      <xdr:colOff>9525</xdr:colOff>
      <xdr:row>36</xdr:row>
      <xdr:rowOff>85725</xdr:rowOff>
    </xdr:to>
    <xdr:graphicFrame>
      <xdr:nvGraphicFramePr>
        <xdr:cNvPr id="1" name="Chart 4"/>
        <xdr:cNvGraphicFramePr/>
      </xdr:nvGraphicFramePr>
      <xdr:xfrm>
        <a:off x="0" y="3552825"/>
        <a:ext cx="35814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6</xdr:col>
      <xdr:colOff>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3457575"/>
        <a:ext cx="52768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18</xdr:row>
      <xdr:rowOff>38100</xdr:rowOff>
    </xdr:from>
    <xdr:to>
      <xdr:col>17</xdr:col>
      <xdr:colOff>104775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400050" y="3457575"/>
        <a:ext cx="78009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ntregados\Documents%20and%20Settings\Maria%20Elena%20Guaresti\My%20Documents\Pluviales%20en%20proceso\Datos%20y%20ficha%20A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ntregados\Documents%20and%20Settings\Maria%20Elena%20Guaresti\My%20Documents\Pluviales%20en%20proceso\A-%201-%20Figuras%20Diag-EIA-%20Maldonado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ntregados\Documents%20and%20Settings\Maria%20Elena%20Guaresti\My%20Documents\Pluviales%20en%20proceso\Figuras%20-no%20se%20entregan\Calidad%20agua%20Maldonado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Graf. Colect Transv. "/>
      <sheetName val="Graf. Camiones Transv"/>
      <sheetName val="Gráf Nº Camiones"/>
      <sheetName val="Gráf Nº Colect"/>
      <sheetName val="Nº Colect y camiones"/>
      <sheetName val="Nº y tipo Tot Vehículos"/>
      <sheetName val="Tablas 4 y 5"/>
      <sheetName val="Tablas 1-2 -3-TMDA"/>
      <sheetName val="Hospitales "/>
      <sheetName val="Sup y pob Borthagaray"/>
      <sheetName val="Sensib Viv"/>
      <sheetName val="Viv, Tenencia"/>
      <sheetName val="Tipo viv"/>
      <sheetName val="Hog y Viv.Tot borrador"/>
      <sheetName val="Gráficos CO"/>
      <sheetName val="Cont. CO"/>
      <sheetName val="Ruido"/>
      <sheetName val="rsu"/>
      <sheetName val="Hospitales"/>
      <sheetName val="Graf descarga Mald"/>
      <sheetName val="Gráfico1"/>
      <sheetName val="descarga Maldonado (2)"/>
      <sheetName val="descarga del Maldonado"/>
      <sheetName val="Datos Dist.Esc.Maldonado"/>
      <sheetName val="Act Ec(Nº y %) Dist"/>
      <sheetName val="Activ Econ %"/>
      <sheetName val="Nivel Socioeconómico"/>
      <sheetName val="Educación "/>
      <sheetName val="Educación por nivel y sector"/>
      <sheetName val="Datos  Cuenca"/>
      <sheetName val="Datos CGP"/>
      <sheetName val="Origen y Check list Información"/>
      <sheetName val="Dinámica pob. tot BA"/>
      <sheetName val="Datos Clima Generales "/>
      <sheetName val="Resumen de Datos"/>
      <sheetName val="Ficha Amb Gral."/>
    </sheetNames>
    <sheetDataSet>
      <sheetData sheetId="16">
        <row r="6">
          <cell r="A6">
            <v>1993</v>
          </cell>
          <cell r="J6">
            <v>28</v>
          </cell>
          <cell r="K6">
            <v>28</v>
          </cell>
        </row>
        <row r="7">
          <cell r="A7">
            <v>1994</v>
          </cell>
          <cell r="J7">
            <v>26.7</v>
          </cell>
          <cell r="K7">
            <v>37.2</v>
          </cell>
        </row>
        <row r="8">
          <cell r="A8">
            <v>1995</v>
          </cell>
          <cell r="J8">
            <v>31.5</v>
          </cell>
          <cell r="K8">
            <v>33.4</v>
          </cell>
        </row>
        <row r="9">
          <cell r="A9">
            <v>1996</v>
          </cell>
          <cell r="J9">
            <v>32.4</v>
          </cell>
          <cell r="K9">
            <v>37.8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A 5"/>
      <sheetName val="FIGURA 6"/>
      <sheetName val="FIGURA7"/>
      <sheetName val="FIGURA 8"/>
      <sheetName val="FIGURA 9"/>
      <sheetName val="FIGURA- 15"/>
      <sheetName val="FIGURA16"/>
      <sheetName val="FIGURA -17"/>
      <sheetName val="FIGURA -18"/>
      <sheetName val="FIGURA -19"/>
      <sheetName val="FIGURA -20"/>
      <sheetName val="FIGURA -21"/>
      <sheetName val="FIGURA -22"/>
      <sheetName val="No imprimir tablas que siguen"/>
      <sheetName val="Datos Fig. 1y 2-no se imprime"/>
      <sheetName val="nO IMPRIMIR TABLAS Son datos "/>
      <sheetName val="DatosLLuvias"/>
      <sheetName val="Cont Aire-1"/>
      <sheetName val="Tabla 7-Ruido"/>
      <sheetName val="Tabla 8-Agua-MuestreoUTE"/>
      <sheetName val="Tabla 9-Agua-UTE-AA"/>
      <sheetName val="Tabla 10-Agua-Aporte cont."/>
      <sheetName val="dATOS  Sedimentos"/>
      <sheetName val="NO IMPRIMIR-Datosgráfico"/>
    </sheetNames>
    <sheetDataSet>
      <sheetData sheetId="15">
        <row r="4">
          <cell r="C4" t="str">
            <v>Ene</v>
          </cell>
          <cell r="D4" t="str">
            <v>Feb</v>
          </cell>
          <cell r="E4" t="str">
            <v>Mar</v>
          </cell>
          <cell r="F4" t="str">
            <v>Abr</v>
          </cell>
          <cell r="G4" t="str">
            <v>May</v>
          </cell>
          <cell r="H4" t="str">
            <v>Jun</v>
          </cell>
          <cell r="I4" t="str">
            <v>Jul</v>
          </cell>
          <cell r="J4" t="str">
            <v>Ago</v>
          </cell>
          <cell r="K4" t="str">
            <v>Sep</v>
          </cell>
          <cell r="L4" t="str">
            <v>Oct</v>
          </cell>
          <cell r="M4" t="str">
            <v>Nov</v>
          </cell>
          <cell r="N4" t="str">
            <v>Dic</v>
          </cell>
        </row>
        <row r="5">
          <cell r="C5">
            <v>24</v>
          </cell>
          <cell r="D5">
            <v>23</v>
          </cell>
          <cell r="E5">
            <v>21</v>
          </cell>
          <cell r="F5">
            <v>16</v>
          </cell>
          <cell r="G5">
            <v>14</v>
          </cell>
          <cell r="H5">
            <v>11</v>
          </cell>
          <cell r="I5">
            <v>11</v>
          </cell>
          <cell r="J5">
            <v>12</v>
          </cell>
          <cell r="K5">
            <v>14</v>
          </cell>
          <cell r="L5">
            <v>17</v>
          </cell>
          <cell r="M5">
            <v>20</v>
          </cell>
          <cell r="N5">
            <v>22</v>
          </cell>
        </row>
        <row r="6">
          <cell r="C6">
            <v>30</v>
          </cell>
          <cell r="D6">
            <v>30</v>
          </cell>
          <cell r="E6">
            <v>27</v>
          </cell>
          <cell r="F6">
            <v>21</v>
          </cell>
          <cell r="G6">
            <v>18</v>
          </cell>
          <cell r="H6">
            <v>15</v>
          </cell>
          <cell r="I6">
            <v>16</v>
          </cell>
          <cell r="J6">
            <v>17</v>
          </cell>
          <cell r="K6">
            <v>19</v>
          </cell>
          <cell r="L6">
            <v>22</v>
          </cell>
          <cell r="M6">
            <v>25</v>
          </cell>
          <cell r="N6">
            <v>23</v>
          </cell>
        </row>
        <row r="7">
          <cell r="C7">
            <v>14</v>
          </cell>
          <cell r="D7">
            <v>13</v>
          </cell>
          <cell r="E7">
            <v>17</v>
          </cell>
          <cell r="F7">
            <v>11</v>
          </cell>
          <cell r="G7">
            <v>9.4</v>
          </cell>
          <cell r="H7">
            <v>7.3</v>
          </cell>
          <cell r="I7">
            <v>6.9</v>
          </cell>
          <cell r="J7">
            <v>7.6</v>
          </cell>
          <cell r="K7">
            <v>9.4</v>
          </cell>
          <cell r="L7">
            <v>12</v>
          </cell>
          <cell r="M7">
            <v>15</v>
          </cell>
          <cell r="N7">
            <v>16</v>
          </cell>
        </row>
      </sheetData>
      <sheetData sheetId="16">
        <row r="18">
          <cell r="A18" t="str">
            <v>1861-1869</v>
          </cell>
          <cell r="C18">
            <v>845.8888888888889</v>
          </cell>
        </row>
        <row r="19">
          <cell r="B19">
            <v>1870</v>
          </cell>
          <cell r="C19">
            <v>837</v>
          </cell>
        </row>
        <row r="20">
          <cell r="B20">
            <v>1871</v>
          </cell>
          <cell r="C20">
            <v>748</v>
          </cell>
        </row>
        <row r="21">
          <cell r="B21">
            <v>1872</v>
          </cell>
          <cell r="C21">
            <v>778</v>
          </cell>
        </row>
        <row r="22">
          <cell r="B22">
            <v>1873</v>
          </cell>
          <cell r="C22">
            <v>778</v>
          </cell>
        </row>
        <row r="23">
          <cell r="B23">
            <v>1874</v>
          </cell>
          <cell r="C23">
            <v>957</v>
          </cell>
        </row>
        <row r="24">
          <cell r="B24">
            <v>1875</v>
          </cell>
          <cell r="C24">
            <v>937</v>
          </cell>
        </row>
        <row r="25">
          <cell r="B25">
            <v>1876</v>
          </cell>
          <cell r="C25">
            <v>872</v>
          </cell>
        </row>
        <row r="26">
          <cell r="B26">
            <v>1877</v>
          </cell>
          <cell r="C26">
            <v>994</v>
          </cell>
        </row>
        <row r="27">
          <cell r="B27">
            <v>1878</v>
          </cell>
          <cell r="C27">
            <v>1131</v>
          </cell>
        </row>
        <row r="28">
          <cell r="B28">
            <v>1879</v>
          </cell>
          <cell r="C28">
            <v>631</v>
          </cell>
        </row>
        <row r="29">
          <cell r="A29" t="str">
            <v>1870-1879</v>
          </cell>
          <cell r="C29">
            <v>866.3</v>
          </cell>
        </row>
        <row r="30">
          <cell r="B30">
            <v>1880</v>
          </cell>
          <cell r="C30">
            <v>901</v>
          </cell>
        </row>
        <row r="31">
          <cell r="B31">
            <v>1881</v>
          </cell>
          <cell r="C31">
            <v>1046</v>
          </cell>
        </row>
        <row r="32">
          <cell r="B32">
            <v>1882</v>
          </cell>
          <cell r="C32">
            <v>949</v>
          </cell>
        </row>
        <row r="33">
          <cell r="B33">
            <v>1883</v>
          </cell>
          <cell r="C33">
            <v>1150</v>
          </cell>
        </row>
        <row r="34">
          <cell r="B34">
            <v>1884</v>
          </cell>
          <cell r="C34">
            <v>1105</v>
          </cell>
        </row>
        <row r="35">
          <cell r="B35">
            <v>1885</v>
          </cell>
          <cell r="C35">
            <v>1029</v>
          </cell>
        </row>
        <row r="36">
          <cell r="B36">
            <v>1886</v>
          </cell>
          <cell r="C36">
            <v>915</v>
          </cell>
        </row>
        <row r="37">
          <cell r="B37">
            <v>1887</v>
          </cell>
          <cell r="C37">
            <v>708</v>
          </cell>
        </row>
        <row r="38">
          <cell r="B38">
            <v>1888</v>
          </cell>
          <cell r="C38">
            <v>1089</v>
          </cell>
        </row>
        <row r="39">
          <cell r="B39">
            <v>1889</v>
          </cell>
          <cell r="C39">
            <v>1278</v>
          </cell>
        </row>
        <row r="40">
          <cell r="A40" t="str">
            <v>1880-1889</v>
          </cell>
          <cell r="C40">
            <v>1017</v>
          </cell>
        </row>
        <row r="41">
          <cell r="B41">
            <v>1890</v>
          </cell>
          <cell r="C41">
            <v>831</v>
          </cell>
        </row>
        <row r="42">
          <cell r="B42">
            <v>1891</v>
          </cell>
          <cell r="C42">
            <v>954</v>
          </cell>
        </row>
        <row r="43">
          <cell r="B43">
            <v>1892</v>
          </cell>
          <cell r="C43">
            <v>701</v>
          </cell>
        </row>
        <row r="44">
          <cell r="B44">
            <v>1893</v>
          </cell>
          <cell r="C44">
            <v>547</v>
          </cell>
        </row>
        <row r="45">
          <cell r="B45">
            <v>1894</v>
          </cell>
          <cell r="C45">
            <v>881</v>
          </cell>
        </row>
        <row r="46">
          <cell r="B46">
            <v>1895</v>
          </cell>
          <cell r="C46">
            <v>1454</v>
          </cell>
        </row>
        <row r="47">
          <cell r="B47">
            <v>1896</v>
          </cell>
          <cell r="C47">
            <v>759</v>
          </cell>
        </row>
        <row r="48">
          <cell r="B48">
            <v>1897</v>
          </cell>
          <cell r="C48">
            <v>845</v>
          </cell>
        </row>
        <row r="49">
          <cell r="B49">
            <v>1898</v>
          </cell>
          <cell r="C49">
            <v>1004</v>
          </cell>
        </row>
        <row r="50">
          <cell r="B50">
            <v>1899</v>
          </cell>
          <cell r="C50">
            <v>1031</v>
          </cell>
        </row>
        <row r="51">
          <cell r="A51" t="str">
            <v>1890-1899</v>
          </cell>
          <cell r="C51">
            <v>900.7</v>
          </cell>
        </row>
        <row r="52">
          <cell r="B52">
            <v>1900</v>
          </cell>
          <cell r="C52">
            <v>2023</v>
          </cell>
        </row>
        <row r="53">
          <cell r="B53">
            <v>1901</v>
          </cell>
          <cell r="C53">
            <v>891</v>
          </cell>
        </row>
        <row r="54">
          <cell r="B54">
            <v>1902</v>
          </cell>
          <cell r="C54">
            <v>790</v>
          </cell>
        </row>
        <row r="55">
          <cell r="B55">
            <v>1903</v>
          </cell>
          <cell r="C55">
            <v>1042</v>
          </cell>
        </row>
        <row r="56">
          <cell r="B56">
            <v>1904</v>
          </cell>
          <cell r="C56">
            <v>793</v>
          </cell>
        </row>
        <row r="57">
          <cell r="B57">
            <v>1905</v>
          </cell>
          <cell r="C57">
            <v>1060</v>
          </cell>
        </row>
        <row r="58">
          <cell r="B58">
            <v>1906</v>
          </cell>
          <cell r="C58">
            <v>771</v>
          </cell>
        </row>
        <row r="59">
          <cell r="B59">
            <v>1907</v>
          </cell>
          <cell r="C59">
            <v>685</v>
          </cell>
        </row>
        <row r="60">
          <cell r="B60">
            <v>1908</v>
          </cell>
          <cell r="C60">
            <v>760</v>
          </cell>
        </row>
        <row r="61">
          <cell r="B61">
            <v>1909</v>
          </cell>
          <cell r="C61">
            <v>799</v>
          </cell>
        </row>
        <row r="62">
          <cell r="A62" t="str">
            <v>1900-1909</v>
          </cell>
          <cell r="C62">
            <v>961.4</v>
          </cell>
        </row>
        <row r="63">
          <cell r="B63">
            <v>1910</v>
          </cell>
          <cell r="C63">
            <v>666</v>
          </cell>
        </row>
        <row r="64">
          <cell r="B64">
            <v>1911</v>
          </cell>
          <cell r="C64">
            <v>1230</v>
          </cell>
        </row>
        <row r="65">
          <cell r="B65">
            <v>1912</v>
          </cell>
          <cell r="C65">
            <v>1504</v>
          </cell>
        </row>
        <row r="66">
          <cell r="B66">
            <v>1913</v>
          </cell>
          <cell r="C66">
            <v>1137</v>
          </cell>
        </row>
        <row r="67">
          <cell r="B67">
            <v>1914</v>
          </cell>
          <cell r="C67">
            <v>1741</v>
          </cell>
        </row>
        <row r="68">
          <cell r="B68">
            <v>1915</v>
          </cell>
          <cell r="C68">
            <v>928</v>
          </cell>
        </row>
        <row r="69">
          <cell r="B69">
            <v>1916</v>
          </cell>
          <cell r="C69">
            <v>504</v>
          </cell>
        </row>
        <row r="70">
          <cell r="B70">
            <v>1917</v>
          </cell>
          <cell r="C70">
            <v>854</v>
          </cell>
        </row>
        <row r="71">
          <cell r="B71">
            <v>1918</v>
          </cell>
          <cell r="C71">
            <v>767</v>
          </cell>
        </row>
        <row r="72">
          <cell r="B72">
            <v>1919</v>
          </cell>
          <cell r="C72">
            <v>1389</v>
          </cell>
        </row>
        <row r="73">
          <cell r="A73" t="str">
            <v>1910-1919</v>
          </cell>
          <cell r="C73">
            <v>1072</v>
          </cell>
        </row>
        <row r="74">
          <cell r="B74">
            <v>1920</v>
          </cell>
          <cell r="C74">
            <v>935</v>
          </cell>
        </row>
        <row r="75">
          <cell r="B75">
            <v>1921</v>
          </cell>
          <cell r="C75">
            <v>932.3</v>
          </cell>
        </row>
        <row r="76">
          <cell r="B76">
            <v>1922</v>
          </cell>
          <cell r="C76">
            <v>1193.2</v>
          </cell>
        </row>
        <row r="77">
          <cell r="B77">
            <v>1923</v>
          </cell>
          <cell r="C77">
            <v>976.6</v>
          </cell>
        </row>
        <row r="78">
          <cell r="B78">
            <v>1924</v>
          </cell>
          <cell r="C78">
            <v>654.5</v>
          </cell>
        </row>
        <row r="79">
          <cell r="B79">
            <v>1925</v>
          </cell>
          <cell r="C79">
            <v>1238.8</v>
          </cell>
        </row>
        <row r="80">
          <cell r="B80">
            <v>1926</v>
          </cell>
          <cell r="C80">
            <v>865.4</v>
          </cell>
        </row>
        <row r="81">
          <cell r="B81">
            <v>1927</v>
          </cell>
          <cell r="C81">
            <v>966.8</v>
          </cell>
        </row>
        <row r="82">
          <cell r="B82">
            <v>1928</v>
          </cell>
          <cell r="C82">
            <v>987.9</v>
          </cell>
        </row>
        <row r="83">
          <cell r="B83">
            <v>1929</v>
          </cell>
          <cell r="C83">
            <v>705.6</v>
          </cell>
        </row>
        <row r="84">
          <cell r="A84" t="str">
            <v>1920-1929</v>
          </cell>
          <cell r="C84">
            <v>945.61</v>
          </cell>
        </row>
        <row r="85">
          <cell r="B85">
            <v>1930</v>
          </cell>
          <cell r="C85">
            <v>1257.2</v>
          </cell>
        </row>
        <row r="86">
          <cell r="B86">
            <v>1931</v>
          </cell>
          <cell r="C86">
            <v>847.9</v>
          </cell>
        </row>
        <row r="87">
          <cell r="B87">
            <v>1932</v>
          </cell>
          <cell r="C87">
            <v>962.3</v>
          </cell>
        </row>
        <row r="88">
          <cell r="B88">
            <v>1933</v>
          </cell>
          <cell r="C88">
            <v>917.6</v>
          </cell>
        </row>
        <row r="89">
          <cell r="B89">
            <v>1934</v>
          </cell>
          <cell r="C89">
            <v>1054.3</v>
          </cell>
        </row>
        <row r="90">
          <cell r="B90">
            <v>1935</v>
          </cell>
          <cell r="C90">
            <v>765.8</v>
          </cell>
        </row>
        <row r="91">
          <cell r="B91">
            <v>1936</v>
          </cell>
          <cell r="C91">
            <v>1290.3</v>
          </cell>
        </row>
        <row r="92">
          <cell r="B92">
            <v>1937</v>
          </cell>
          <cell r="C92">
            <v>914.1</v>
          </cell>
        </row>
        <row r="93">
          <cell r="B93">
            <v>1938</v>
          </cell>
          <cell r="C93">
            <v>856.7</v>
          </cell>
        </row>
        <row r="94">
          <cell r="B94">
            <v>1939</v>
          </cell>
          <cell r="C94">
            <v>1115.5</v>
          </cell>
        </row>
        <row r="95">
          <cell r="A95" t="str">
            <v>1930-1939</v>
          </cell>
          <cell r="C95">
            <v>998.1700000000001</v>
          </cell>
        </row>
        <row r="96">
          <cell r="B96">
            <v>1940</v>
          </cell>
          <cell r="C96">
            <v>1432.3</v>
          </cell>
        </row>
        <row r="97">
          <cell r="B97">
            <v>1941</v>
          </cell>
          <cell r="C97">
            <v>945</v>
          </cell>
        </row>
        <row r="98">
          <cell r="B98">
            <v>1942</v>
          </cell>
          <cell r="C98">
            <v>745.7</v>
          </cell>
        </row>
        <row r="99">
          <cell r="B99">
            <v>1943</v>
          </cell>
          <cell r="C99">
            <v>858</v>
          </cell>
        </row>
        <row r="100">
          <cell r="B100">
            <v>1944</v>
          </cell>
          <cell r="C100">
            <v>1189.1</v>
          </cell>
        </row>
        <row r="101">
          <cell r="B101">
            <v>1945</v>
          </cell>
          <cell r="C101">
            <v>1227.4</v>
          </cell>
        </row>
        <row r="102">
          <cell r="B102">
            <v>1946</v>
          </cell>
          <cell r="C102">
            <v>1413.3</v>
          </cell>
        </row>
        <row r="103">
          <cell r="B103">
            <v>1947</v>
          </cell>
          <cell r="C103">
            <v>770.2</v>
          </cell>
        </row>
        <row r="104">
          <cell r="B104">
            <v>1948</v>
          </cell>
          <cell r="C104">
            <v>1007.5</v>
          </cell>
        </row>
        <row r="105">
          <cell r="B105">
            <v>1949</v>
          </cell>
          <cell r="C105">
            <v>710.2</v>
          </cell>
        </row>
        <row r="106">
          <cell r="A106" t="str">
            <v>1940-1949</v>
          </cell>
          <cell r="C106">
            <v>1029.8700000000001</v>
          </cell>
        </row>
        <row r="107">
          <cell r="B107">
            <v>1950</v>
          </cell>
          <cell r="C107">
            <v>886.3</v>
          </cell>
        </row>
        <row r="108">
          <cell r="B108">
            <v>1951</v>
          </cell>
          <cell r="C108">
            <v>1086</v>
          </cell>
        </row>
        <row r="109">
          <cell r="B109">
            <v>1952</v>
          </cell>
          <cell r="C109">
            <v>976</v>
          </cell>
        </row>
        <row r="110">
          <cell r="B110">
            <v>1953</v>
          </cell>
          <cell r="C110">
            <v>1276</v>
          </cell>
        </row>
        <row r="111">
          <cell r="B111">
            <v>1954</v>
          </cell>
          <cell r="C111">
            <v>931</v>
          </cell>
        </row>
        <row r="112">
          <cell r="B112">
            <v>1955</v>
          </cell>
          <cell r="C112">
            <v>886</v>
          </cell>
        </row>
        <row r="113">
          <cell r="B113">
            <v>1956</v>
          </cell>
          <cell r="C113">
            <v>853</v>
          </cell>
        </row>
        <row r="114">
          <cell r="B114">
            <v>1957</v>
          </cell>
          <cell r="C114">
            <v>946</v>
          </cell>
        </row>
        <row r="115">
          <cell r="B115">
            <v>1958</v>
          </cell>
          <cell r="C115">
            <v>1157</v>
          </cell>
        </row>
        <row r="116">
          <cell r="B116">
            <v>1959</v>
          </cell>
          <cell r="C116">
            <v>1858</v>
          </cell>
        </row>
        <row r="117">
          <cell r="A117" t="str">
            <v>1950-1959</v>
          </cell>
          <cell r="C117">
            <v>1085.53</v>
          </cell>
        </row>
        <row r="118">
          <cell r="B118">
            <v>1960</v>
          </cell>
          <cell r="C118">
            <v>932</v>
          </cell>
        </row>
        <row r="119">
          <cell r="B119">
            <v>1961</v>
          </cell>
          <cell r="C119">
            <v>1119</v>
          </cell>
        </row>
        <row r="120">
          <cell r="B120">
            <v>1962</v>
          </cell>
          <cell r="C120">
            <v>911.7</v>
          </cell>
        </row>
        <row r="121">
          <cell r="B121">
            <v>1963</v>
          </cell>
          <cell r="C121">
            <v>1384.8</v>
          </cell>
        </row>
        <row r="122">
          <cell r="B122">
            <v>1964</v>
          </cell>
          <cell r="C122">
            <v>1012.6</v>
          </cell>
        </row>
        <row r="123">
          <cell r="B123">
            <v>1965</v>
          </cell>
          <cell r="C123">
            <v>860.4</v>
          </cell>
        </row>
        <row r="124">
          <cell r="B124">
            <v>1966</v>
          </cell>
          <cell r="C124">
            <v>1135.6</v>
          </cell>
        </row>
        <row r="125">
          <cell r="B125">
            <v>1967</v>
          </cell>
          <cell r="C125">
            <v>1271</v>
          </cell>
        </row>
        <row r="126">
          <cell r="B126">
            <v>1968</v>
          </cell>
          <cell r="C126">
            <v>1001.5</v>
          </cell>
        </row>
        <row r="127">
          <cell r="B127">
            <v>1969</v>
          </cell>
          <cell r="C127">
            <v>994.4</v>
          </cell>
        </row>
        <row r="128">
          <cell r="A128" t="str">
            <v>1960-1969</v>
          </cell>
          <cell r="C128">
            <v>1062.3</v>
          </cell>
        </row>
        <row r="129">
          <cell r="B129">
            <v>1970</v>
          </cell>
          <cell r="C129">
            <v>1036</v>
          </cell>
        </row>
        <row r="130">
          <cell r="B130">
            <v>1971</v>
          </cell>
          <cell r="C130">
            <v>1288.8</v>
          </cell>
        </row>
        <row r="131">
          <cell r="B131">
            <v>1972</v>
          </cell>
          <cell r="C131">
            <v>1010.5</v>
          </cell>
        </row>
        <row r="132">
          <cell r="B132">
            <v>1973</v>
          </cell>
          <cell r="C132">
            <v>1063</v>
          </cell>
        </row>
        <row r="133">
          <cell r="B133">
            <v>1974</v>
          </cell>
          <cell r="C133">
            <v>922.8</v>
          </cell>
        </row>
        <row r="134">
          <cell r="B134">
            <v>1975</v>
          </cell>
          <cell r="C134">
            <v>1017.9</v>
          </cell>
        </row>
        <row r="135">
          <cell r="B135">
            <v>1976</v>
          </cell>
          <cell r="C135">
            <v>1380.1</v>
          </cell>
        </row>
        <row r="136">
          <cell r="B136">
            <v>1977</v>
          </cell>
          <cell r="C136">
            <v>1093</v>
          </cell>
        </row>
        <row r="137">
          <cell r="B137">
            <v>1978</v>
          </cell>
          <cell r="C137">
            <v>1432.2</v>
          </cell>
        </row>
        <row r="138">
          <cell r="B138">
            <v>1979</v>
          </cell>
          <cell r="C138">
            <v>941</v>
          </cell>
        </row>
        <row r="139">
          <cell r="A139" t="str">
            <v>1970-1979</v>
          </cell>
          <cell r="C139">
            <v>1118.5300000000002</v>
          </cell>
        </row>
        <row r="140">
          <cell r="B140">
            <v>1980</v>
          </cell>
          <cell r="C140">
            <v>1294</v>
          </cell>
        </row>
        <row r="141">
          <cell r="B141">
            <v>1981</v>
          </cell>
          <cell r="C141">
            <v>1094</v>
          </cell>
        </row>
        <row r="142">
          <cell r="B142">
            <v>1982</v>
          </cell>
          <cell r="C142">
            <v>1149</v>
          </cell>
        </row>
        <row r="143">
          <cell r="B143">
            <v>1983</v>
          </cell>
          <cell r="C143">
            <v>938</v>
          </cell>
        </row>
        <row r="144">
          <cell r="B144">
            <v>1984</v>
          </cell>
          <cell r="C144">
            <v>1012.6</v>
          </cell>
        </row>
        <row r="145">
          <cell r="B145">
            <v>1985</v>
          </cell>
          <cell r="C145">
            <v>1012.6</v>
          </cell>
        </row>
        <row r="146">
          <cell r="B146">
            <v>1986</v>
          </cell>
          <cell r="C146">
            <v>1243</v>
          </cell>
        </row>
        <row r="147">
          <cell r="B147">
            <v>1987</v>
          </cell>
          <cell r="C147">
            <v>1114</v>
          </cell>
        </row>
        <row r="148">
          <cell r="B148">
            <v>1988</v>
          </cell>
          <cell r="C148">
            <v>1035.1</v>
          </cell>
        </row>
        <row r="149">
          <cell r="B149">
            <v>1989</v>
          </cell>
          <cell r="C149">
            <v>1178.5</v>
          </cell>
        </row>
        <row r="150">
          <cell r="A150" t="str">
            <v>1980-1989</v>
          </cell>
          <cell r="C150">
            <v>1107.0800000000002</v>
          </cell>
        </row>
        <row r="151">
          <cell r="B151">
            <v>1990</v>
          </cell>
          <cell r="C151">
            <v>1573.6</v>
          </cell>
        </row>
        <row r="152">
          <cell r="B152">
            <v>1991</v>
          </cell>
          <cell r="C152">
            <v>1298.5</v>
          </cell>
        </row>
        <row r="153">
          <cell r="B153">
            <v>1992</v>
          </cell>
          <cell r="C153">
            <v>1012.6</v>
          </cell>
        </row>
        <row r="154">
          <cell r="B154">
            <v>1993</v>
          </cell>
          <cell r="C154">
            <v>1555.9</v>
          </cell>
        </row>
        <row r="155">
          <cell r="B155">
            <v>1994</v>
          </cell>
          <cell r="C155">
            <v>1005.2</v>
          </cell>
        </row>
        <row r="156">
          <cell r="B156">
            <v>1995</v>
          </cell>
          <cell r="C156">
            <v>753.7</v>
          </cell>
        </row>
        <row r="157">
          <cell r="B157">
            <v>1996</v>
          </cell>
          <cell r="C157">
            <v>924.5</v>
          </cell>
        </row>
        <row r="158">
          <cell r="B158">
            <v>1997</v>
          </cell>
          <cell r="C158">
            <v>1255.3</v>
          </cell>
        </row>
        <row r="159">
          <cell r="B159">
            <v>1998</v>
          </cell>
          <cell r="C159">
            <v>1026.4</v>
          </cell>
        </row>
        <row r="160">
          <cell r="B160">
            <v>1999</v>
          </cell>
          <cell r="C160">
            <v>1094.4</v>
          </cell>
        </row>
        <row r="161">
          <cell r="A161" t="str">
            <v>1990-1999</v>
          </cell>
          <cell r="C161">
            <v>1150.0099999999998</v>
          </cell>
        </row>
        <row r="162">
          <cell r="A162" t="str">
            <v>Promedio 1861/1999</v>
          </cell>
        </row>
      </sheetData>
      <sheetData sheetId="18">
        <row r="9">
          <cell r="B9" t="str">
            <v>J.B.Justo y Sta,Fe</v>
          </cell>
          <cell r="C9">
            <v>91.7</v>
          </cell>
          <cell r="D9">
            <v>100.4</v>
          </cell>
        </row>
        <row r="10">
          <cell r="B10" t="str">
            <v>Sta.Fe y Cnel Díaz</v>
          </cell>
          <cell r="C10">
            <v>88.5</v>
          </cell>
          <cell r="D10">
            <v>94.3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a estáGráfico1 (4)"/>
      <sheetName val="ya estáDatos para graf"/>
      <sheetName val="ya está-Calidad Mald"/>
      <sheetName val="NODatos Parámet. JBJ (2)"/>
      <sheetName val="ya estádescarga Maldonado (2)"/>
    </sheetNames>
    <sheetDataSet>
      <sheetData sheetId="1">
        <row r="16">
          <cell r="C16" t="str">
            <v>DQO</v>
          </cell>
          <cell r="D16" t="str">
            <v>DBO</v>
          </cell>
          <cell r="E16" t="str">
            <v>SS2hs</v>
          </cell>
          <cell r="F16" t="str">
            <v>Deterg.</v>
          </cell>
          <cell r="G16" t="str">
            <v>Coliformes Totales</v>
          </cell>
        </row>
        <row r="17">
          <cell r="B17" t="str">
            <v>Gral Paz</v>
          </cell>
          <cell r="C17">
            <v>41</v>
          </cell>
          <cell r="D17">
            <v>9</v>
          </cell>
          <cell r="E17">
            <v>0.1</v>
          </cell>
          <cell r="F17">
            <v>0.37</v>
          </cell>
          <cell r="G17">
            <v>2.3</v>
          </cell>
        </row>
        <row r="18">
          <cell r="B18" t="str">
            <v>Irigoyen</v>
          </cell>
          <cell r="C18">
            <v>11</v>
          </cell>
          <cell r="D18">
            <v>6</v>
          </cell>
          <cell r="E18">
            <v>0.1</v>
          </cell>
          <cell r="F18">
            <v>0.17</v>
          </cell>
          <cell r="G18">
            <v>24</v>
          </cell>
        </row>
        <row r="19">
          <cell r="B19" t="str">
            <v>Terrada </v>
          </cell>
          <cell r="C19">
            <v>8</v>
          </cell>
          <cell r="D19">
            <v>7</v>
          </cell>
          <cell r="E19">
            <v>0.1</v>
          </cell>
          <cell r="F19">
            <v>0.94</v>
          </cell>
          <cell r="G19">
            <v>60</v>
          </cell>
        </row>
        <row r="20">
          <cell r="B20" t="str">
            <v>Av. San Martín</v>
          </cell>
          <cell r="C20">
            <v>15</v>
          </cell>
          <cell r="D20" t="str">
            <v>&lt; 5</v>
          </cell>
          <cell r="E20">
            <v>0.1</v>
          </cell>
          <cell r="F20">
            <v>0.94</v>
          </cell>
          <cell r="G20">
            <v>2.4</v>
          </cell>
        </row>
        <row r="21">
          <cell r="B21" t="str">
            <v>Villarroel</v>
          </cell>
          <cell r="C21">
            <v>24</v>
          </cell>
          <cell r="D21">
            <v>9</v>
          </cell>
          <cell r="E21">
            <v>0.4</v>
          </cell>
          <cell r="F21">
            <v>0.68</v>
          </cell>
          <cell r="G21">
            <v>24</v>
          </cell>
        </row>
        <row r="22">
          <cell r="B22" t="str">
            <v> Av. Santa Fe</v>
          </cell>
          <cell r="C22">
            <v>125</v>
          </cell>
          <cell r="D22">
            <v>30</v>
          </cell>
          <cell r="E22">
            <v>2</v>
          </cell>
          <cell r="F22">
            <v>8</v>
          </cell>
          <cell r="G22">
            <v>240</v>
          </cell>
        </row>
        <row r="23">
          <cell r="B23" t="str">
            <v>Club GEBA</v>
          </cell>
          <cell r="C23">
            <v>66</v>
          </cell>
          <cell r="D23">
            <v>26</v>
          </cell>
          <cell r="E23">
            <v>0.1</v>
          </cell>
          <cell r="F23">
            <v>2.24</v>
          </cell>
          <cell r="G23">
            <v>60</v>
          </cell>
        </row>
        <row r="24">
          <cell r="B24" t="str">
            <v>Av. Costanera</v>
          </cell>
          <cell r="C24">
            <v>63</v>
          </cell>
          <cell r="D24">
            <v>6</v>
          </cell>
          <cell r="E24">
            <v>0.1</v>
          </cell>
          <cell r="F24">
            <v>0.11</v>
          </cell>
          <cell r="G24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workbookViewId="0" topLeftCell="A1">
      <selection activeCell="K11" sqref="K11"/>
    </sheetView>
  </sheetViews>
  <sheetFormatPr defaultColWidth="11.421875" defaultRowHeight="12.75"/>
  <cols>
    <col min="1" max="1" width="9.8515625" style="0" customWidth="1"/>
    <col min="2" max="2" width="19.57421875" style="0" customWidth="1"/>
    <col min="3" max="3" width="11.28125" style="0" customWidth="1"/>
    <col min="4" max="5" width="11.57421875" style="0" customWidth="1"/>
    <col min="7" max="7" width="11.00390625" style="0" customWidth="1"/>
  </cols>
  <sheetData>
    <row r="1" spans="1:7" ht="15">
      <c r="A1" s="34" t="s">
        <v>268</v>
      </c>
      <c r="B1" s="68"/>
      <c r="C1" s="68"/>
      <c r="D1" s="68"/>
      <c r="E1" s="68"/>
      <c r="F1" s="68"/>
      <c r="G1" s="34" t="s">
        <v>281</v>
      </c>
    </row>
    <row r="2" spans="1:7" ht="15">
      <c r="A2" s="68"/>
      <c r="B2" s="68"/>
      <c r="C2" s="68"/>
      <c r="D2" s="68"/>
      <c r="E2" s="68"/>
      <c r="F2" s="38"/>
      <c r="G2" s="38"/>
    </row>
    <row r="3" spans="1:7" ht="15">
      <c r="A3" s="34" t="s">
        <v>280</v>
      </c>
      <c r="B3" s="68"/>
      <c r="C3" s="68"/>
      <c r="D3" s="68"/>
      <c r="E3" s="68"/>
      <c r="F3" s="68"/>
      <c r="G3" s="68"/>
    </row>
    <row r="4" s="1" customFormat="1" ht="12.75"/>
    <row r="5" spans="1:8" s="66" customFormat="1" ht="25.5" customHeight="1">
      <c r="A5" s="146" t="s">
        <v>85</v>
      </c>
      <c r="B5" s="146"/>
      <c r="C5" s="76" t="s">
        <v>1</v>
      </c>
      <c r="D5" s="76" t="s">
        <v>2</v>
      </c>
      <c r="E5" s="76" t="s">
        <v>0</v>
      </c>
      <c r="F5" s="76" t="s">
        <v>86</v>
      </c>
      <c r="G5" s="76" t="s">
        <v>89</v>
      </c>
      <c r="H5" s="67"/>
    </row>
    <row r="6" spans="1:8" s="66" customFormat="1" ht="28.5" customHeight="1">
      <c r="A6" s="146"/>
      <c r="B6" s="146"/>
      <c r="C6" s="77" t="s">
        <v>266</v>
      </c>
      <c r="D6" s="78" t="s">
        <v>3</v>
      </c>
      <c r="E6" s="78" t="s">
        <v>267</v>
      </c>
      <c r="F6" s="78" t="s">
        <v>88</v>
      </c>
      <c r="G6" s="78" t="s">
        <v>90</v>
      </c>
      <c r="H6" s="67"/>
    </row>
    <row r="7" spans="1:7" s="66" customFormat="1" ht="42.75" customHeight="1">
      <c r="A7" s="148" t="s">
        <v>91</v>
      </c>
      <c r="B7" s="148"/>
      <c r="C7" s="70">
        <v>5118</v>
      </c>
      <c r="D7" s="70">
        <v>986570</v>
      </c>
      <c r="E7" s="71">
        <f>(D7/C7)</f>
        <v>192.76475185619384</v>
      </c>
      <c r="F7" s="70">
        <v>407673.5537190083</v>
      </c>
      <c r="G7" s="72">
        <f>(D7/F7)</f>
        <v>2.42</v>
      </c>
    </row>
    <row r="8" spans="1:7" s="66" customFormat="1" ht="42.75" customHeight="1">
      <c r="A8" s="148" t="s">
        <v>92</v>
      </c>
      <c r="B8" s="148"/>
      <c r="C8" s="73">
        <v>4583</v>
      </c>
      <c r="D8" s="73">
        <v>411950</v>
      </c>
      <c r="E8" s="74">
        <f>(D8/C8)</f>
        <v>89.88653720270565</v>
      </c>
      <c r="F8" s="73">
        <v>122240.35608308605</v>
      </c>
      <c r="G8" s="75">
        <f>(D8/F8)</f>
        <v>3.37</v>
      </c>
    </row>
    <row r="9" spans="1:7" s="66" customFormat="1" ht="50.25" customHeight="1">
      <c r="A9" s="149" t="s">
        <v>87</v>
      </c>
      <c r="B9" s="149"/>
      <c r="C9" s="70">
        <f>SUM(C7:C8)</f>
        <v>9701</v>
      </c>
      <c r="D9" s="70">
        <f>SUM(D7:D8)</f>
        <v>1398520</v>
      </c>
      <c r="E9" s="72">
        <f>(D9/C9)</f>
        <v>144.16245747861046</v>
      </c>
      <c r="F9" s="70">
        <f>SUM(F7:F8)</f>
        <v>529913.9098020943</v>
      </c>
      <c r="G9" s="72">
        <f>(D9/F9)</f>
        <v>2.6391456690055595</v>
      </c>
    </row>
    <row r="10" spans="2:7" s="32" customFormat="1" ht="19.5" customHeight="1">
      <c r="B10" s="35"/>
      <c r="C10" s="36"/>
      <c r="D10" s="36"/>
      <c r="E10" s="37"/>
      <c r="F10" s="36"/>
      <c r="G10" s="37"/>
    </row>
    <row r="11" ht="12.75">
      <c r="A11" s="28" t="s">
        <v>93</v>
      </c>
    </row>
    <row r="12" spans="1:7" ht="12.75">
      <c r="A12" s="147" t="s">
        <v>279</v>
      </c>
      <c r="B12" s="147"/>
      <c r="C12" s="147"/>
      <c r="D12" s="147"/>
      <c r="E12" s="147"/>
      <c r="F12" s="147"/>
      <c r="G12" s="147"/>
    </row>
    <row r="13" spans="1:7" ht="12.75">
      <c r="A13" s="147"/>
      <c r="B13" s="147"/>
      <c r="C13" s="147"/>
      <c r="D13" s="147"/>
      <c r="E13" s="147"/>
      <c r="F13" s="147"/>
      <c r="G13" s="147"/>
    </row>
    <row r="14" spans="1:7" ht="12.75">
      <c r="A14" s="147"/>
      <c r="B14" s="147"/>
      <c r="C14" s="147"/>
      <c r="D14" s="147"/>
      <c r="E14" s="147"/>
      <c r="F14" s="147"/>
      <c r="G14" s="147"/>
    </row>
    <row r="40" spans="3:7" ht="12.75">
      <c r="C40" s="3"/>
      <c r="D40" s="3"/>
      <c r="E40" s="3"/>
      <c r="F40" s="3"/>
      <c r="G40" s="3"/>
    </row>
  </sheetData>
  <mergeCells count="5">
    <mergeCell ref="A5:B6"/>
    <mergeCell ref="A12:G14"/>
    <mergeCell ref="A7:B7"/>
    <mergeCell ref="A8:B8"/>
    <mergeCell ref="A9:B9"/>
  </mergeCells>
  <printOptions horizontalCentered="1"/>
  <pageMargins left="0" right="0" top="1.1811023622047245" bottom="0" header="0" footer="0"/>
  <pageSetup horizontalDpi="300" verticalDpi="300" orientation="portrait" paperSize="9" r:id="rId2"/>
  <headerFooter alignWithMargins="0">
    <oddFooter>&amp;C&amp;G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tabSelected="1" zoomScale="75" zoomScaleNormal="75" workbookViewId="0" topLeftCell="A1">
      <selection activeCell="G20" sqref="G20"/>
    </sheetView>
  </sheetViews>
  <sheetFormatPr defaultColWidth="11.421875" defaultRowHeight="12.75"/>
  <cols>
    <col min="1" max="1" width="4.57421875" style="0" customWidth="1"/>
    <col min="2" max="2" width="12.57421875" style="0" customWidth="1"/>
    <col min="3" max="3" width="8.140625" style="0" bestFit="1" customWidth="1"/>
    <col min="4" max="5" width="7.140625" style="0" bestFit="1" customWidth="1"/>
    <col min="6" max="6" width="8.140625" style="0" bestFit="1" customWidth="1"/>
    <col min="7" max="7" width="7.00390625" style="0" bestFit="1" customWidth="1"/>
    <col min="8" max="8" width="5.28125" style="0" customWidth="1"/>
    <col min="9" max="9" width="7.57421875" style="0" bestFit="1" customWidth="1"/>
    <col min="10" max="11" width="8.57421875" style="0" bestFit="1" customWidth="1"/>
    <col min="12" max="12" width="7.00390625" style="0" bestFit="1" customWidth="1"/>
    <col min="13" max="14" width="3.8515625" style="0" customWidth="1"/>
    <col min="15" max="15" width="5.140625" style="0" customWidth="1"/>
    <col min="16" max="16" width="4.7109375" style="0" customWidth="1"/>
    <col min="17" max="18" width="5.7109375" style="0" customWidth="1"/>
    <col min="19" max="19" width="4.28125" style="0" customWidth="1"/>
    <col min="20" max="20" width="5.28125" style="0" customWidth="1"/>
    <col min="21" max="21" width="7.28125" style="0" customWidth="1"/>
    <col min="22" max="22" width="3.7109375" style="0" customWidth="1"/>
    <col min="23" max="23" width="0.13671875" style="0" customWidth="1"/>
  </cols>
  <sheetData>
    <row r="1" spans="1:22" ht="15">
      <c r="A1" s="34" t="s">
        <v>94</v>
      </c>
      <c r="O1" s="1"/>
      <c r="P1" s="1"/>
      <c r="Q1" s="1"/>
      <c r="R1" s="1"/>
      <c r="S1" s="1"/>
      <c r="T1" s="169" t="s">
        <v>276</v>
      </c>
      <c r="U1" s="169"/>
      <c r="V1" s="169"/>
    </row>
    <row r="2" spans="2:21" ht="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  <c r="T2" s="1"/>
      <c r="U2" s="1"/>
    </row>
    <row r="3" spans="1:7" ht="15">
      <c r="A3" s="41" t="s">
        <v>269</v>
      </c>
      <c r="B3" s="41"/>
      <c r="C3" s="41"/>
      <c r="D3" s="41"/>
      <c r="E3" s="41"/>
      <c r="F3" s="41"/>
      <c r="G3" s="41"/>
    </row>
    <row r="4" spans="1:7" ht="15">
      <c r="A4" s="41"/>
      <c r="B4" s="41"/>
      <c r="C4" s="41"/>
      <c r="D4" s="41"/>
      <c r="E4" s="41"/>
      <c r="F4" s="41"/>
      <c r="G4" s="41"/>
    </row>
    <row r="5" spans="1:22" s="46" customFormat="1" ht="12.75">
      <c r="A5" s="185" t="s">
        <v>263</v>
      </c>
      <c r="B5" s="185"/>
      <c r="C5" s="149" t="s">
        <v>264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34" ht="33.75">
      <c r="A6" s="85" t="s">
        <v>81</v>
      </c>
      <c r="B6" s="85" t="s">
        <v>119</v>
      </c>
      <c r="C6" s="139" t="s">
        <v>194</v>
      </c>
      <c r="D6" s="139" t="s">
        <v>195</v>
      </c>
      <c r="E6" s="139" t="s">
        <v>196</v>
      </c>
      <c r="F6" s="139" t="s">
        <v>197</v>
      </c>
      <c r="G6" s="139" t="s">
        <v>198</v>
      </c>
      <c r="H6" s="139" t="s">
        <v>199</v>
      </c>
      <c r="I6" s="139" t="s">
        <v>291</v>
      </c>
      <c r="J6" s="139" t="s">
        <v>200</v>
      </c>
      <c r="K6" s="139" t="s">
        <v>201</v>
      </c>
      <c r="L6" s="139" t="s">
        <v>130</v>
      </c>
      <c r="M6" s="139" t="s">
        <v>202</v>
      </c>
      <c r="N6" s="139" t="s">
        <v>128</v>
      </c>
      <c r="O6" s="139" t="s">
        <v>203</v>
      </c>
      <c r="P6" s="139" t="s">
        <v>127</v>
      </c>
      <c r="Q6" s="139" t="s">
        <v>129</v>
      </c>
      <c r="R6" s="139" t="s">
        <v>204</v>
      </c>
      <c r="S6" s="139" t="s">
        <v>205</v>
      </c>
      <c r="T6" s="139" t="s">
        <v>206</v>
      </c>
      <c r="U6" s="139" t="s">
        <v>132</v>
      </c>
      <c r="V6" s="188" t="s">
        <v>207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21">
      <c r="A7" s="187" t="s">
        <v>208</v>
      </c>
      <c r="B7" s="187"/>
      <c r="C7" s="136" t="s">
        <v>23</v>
      </c>
      <c r="D7" s="136" t="s">
        <v>23</v>
      </c>
      <c r="E7" s="136" t="s">
        <v>23</v>
      </c>
      <c r="F7" s="136" t="s">
        <v>23</v>
      </c>
      <c r="G7" s="136" t="s">
        <v>23</v>
      </c>
      <c r="H7" s="136"/>
      <c r="I7" s="136" t="s">
        <v>209</v>
      </c>
      <c r="J7" s="136" t="s">
        <v>210</v>
      </c>
      <c r="K7" s="136" t="s">
        <v>210</v>
      </c>
      <c r="L7" s="136" t="s">
        <v>159</v>
      </c>
      <c r="M7" s="136" t="s">
        <v>159</v>
      </c>
      <c r="N7" s="136" t="s">
        <v>159</v>
      </c>
      <c r="O7" s="136" t="s">
        <v>159</v>
      </c>
      <c r="P7" s="136" t="s">
        <v>159</v>
      </c>
      <c r="Q7" s="136" t="s">
        <v>159</v>
      </c>
      <c r="R7" s="136" t="s">
        <v>159</v>
      </c>
      <c r="S7" s="136" t="s">
        <v>159</v>
      </c>
      <c r="T7" s="136" t="s">
        <v>159</v>
      </c>
      <c r="U7" s="136" t="s">
        <v>192</v>
      </c>
      <c r="V7" s="188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12.75">
      <c r="A8" s="83" t="s">
        <v>133</v>
      </c>
      <c r="B8" s="83" t="s">
        <v>83</v>
      </c>
      <c r="C8" s="137">
        <v>5.09</v>
      </c>
      <c r="D8" s="138">
        <v>75.8</v>
      </c>
      <c r="E8" s="137">
        <v>75.17</v>
      </c>
      <c r="F8" s="137">
        <v>0.63</v>
      </c>
      <c r="G8" s="137">
        <v>0.4</v>
      </c>
      <c r="H8" s="137">
        <v>7.4</v>
      </c>
      <c r="I8" s="137" t="s">
        <v>211</v>
      </c>
      <c r="J8" s="137">
        <v>260</v>
      </c>
      <c r="K8" s="137">
        <v>0.18</v>
      </c>
      <c r="L8" s="137" t="s">
        <v>136</v>
      </c>
      <c r="M8" s="137" t="s">
        <v>212</v>
      </c>
      <c r="N8" s="137" t="s">
        <v>213</v>
      </c>
      <c r="O8" s="137" t="s">
        <v>213</v>
      </c>
      <c r="P8" s="137" t="s">
        <v>214</v>
      </c>
      <c r="Q8" s="137" t="s">
        <v>138</v>
      </c>
      <c r="R8" s="137" t="s">
        <v>215</v>
      </c>
      <c r="S8" s="137" t="s">
        <v>213</v>
      </c>
      <c r="T8" s="137" t="s">
        <v>213</v>
      </c>
      <c r="U8" s="137" t="s">
        <v>145</v>
      </c>
      <c r="V8" s="137" t="s">
        <v>216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4" ht="12.75">
      <c r="A9" s="83" t="s">
        <v>140</v>
      </c>
      <c r="B9" s="83" t="s">
        <v>84</v>
      </c>
      <c r="C9" s="137" t="s">
        <v>217</v>
      </c>
      <c r="D9" s="137">
        <v>65.97</v>
      </c>
      <c r="E9" s="137">
        <v>62.13</v>
      </c>
      <c r="F9" s="137">
        <v>3.84</v>
      </c>
      <c r="G9" s="137">
        <v>3.9</v>
      </c>
      <c r="H9" s="137">
        <v>6.9</v>
      </c>
      <c r="I9" s="137" t="s">
        <v>211</v>
      </c>
      <c r="J9" s="137">
        <v>36</v>
      </c>
      <c r="K9" s="137">
        <v>0.21</v>
      </c>
      <c r="L9" s="137">
        <v>0.015</v>
      </c>
      <c r="M9" s="137" t="s">
        <v>212</v>
      </c>
      <c r="N9" s="137" t="s">
        <v>213</v>
      </c>
      <c r="O9" s="137" t="s">
        <v>213</v>
      </c>
      <c r="P9" s="137" t="s">
        <v>214</v>
      </c>
      <c r="Q9" s="137" t="s">
        <v>138</v>
      </c>
      <c r="R9" s="137" t="s">
        <v>215</v>
      </c>
      <c r="S9" s="137" t="s">
        <v>213</v>
      </c>
      <c r="T9" s="137" t="s">
        <v>213</v>
      </c>
      <c r="U9" s="137" t="s">
        <v>141</v>
      </c>
      <c r="V9" s="137" t="s">
        <v>216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ht="12.75">
      <c r="A10" s="83" t="s">
        <v>142</v>
      </c>
      <c r="B10" s="83" t="s">
        <v>143</v>
      </c>
      <c r="C10" s="137">
        <v>5.34</v>
      </c>
      <c r="D10" s="137">
        <v>71.13</v>
      </c>
      <c r="E10" s="137">
        <v>71.74</v>
      </c>
      <c r="F10" s="137">
        <v>0.39</v>
      </c>
      <c r="G10" s="137">
        <v>0.3</v>
      </c>
      <c r="H10" s="137">
        <v>7.3</v>
      </c>
      <c r="I10" s="137" t="s">
        <v>211</v>
      </c>
      <c r="J10" s="137">
        <v>19</v>
      </c>
      <c r="K10" s="137">
        <v>0.03</v>
      </c>
      <c r="L10" s="137" t="s">
        <v>136</v>
      </c>
      <c r="M10" s="137" t="s">
        <v>212</v>
      </c>
      <c r="N10" s="137" t="s">
        <v>213</v>
      </c>
      <c r="O10" s="137" t="s">
        <v>213</v>
      </c>
      <c r="P10" s="137" t="s">
        <v>214</v>
      </c>
      <c r="Q10" s="137" t="s">
        <v>138</v>
      </c>
      <c r="R10" s="137" t="s">
        <v>215</v>
      </c>
      <c r="S10" s="137" t="s">
        <v>213</v>
      </c>
      <c r="T10" s="137" t="s">
        <v>213</v>
      </c>
      <c r="U10" s="137" t="s">
        <v>227</v>
      </c>
      <c r="V10" s="137" t="s">
        <v>216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ht="12.75">
      <c r="A11" s="83" t="s">
        <v>146</v>
      </c>
      <c r="B11" s="83" t="s">
        <v>147</v>
      </c>
      <c r="C11" s="137" t="s">
        <v>217</v>
      </c>
      <c r="D11" s="137">
        <v>52.37</v>
      </c>
      <c r="E11" s="137">
        <v>41.21</v>
      </c>
      <c r="F11" s="137">
        <v>11.16</v>
      </c>
      <c r="G11" s="137"/>
      <c r="H11" s="137"/>
      <c r="I11" s="137" t="s">
        <v>211</v>
      </c>
      <c r="J11" s="137"/>
      <c r="K11" s="137"/>
      <c r="L11" s="137">
        <v>0.06</v>
      </c>
      <c r="M11" s="137" t="s">
        <v>212</v>
      </c>
      <c r="N11" s="137" t="s">
        <v>213</v>
      </c>
      <c r="O11" s="137" t="s">
        <v>213</v>
      </c>
      <c r="P11" s="137" t="s">
        <v>214</v>
      </c>
      <c r="Q11" s="137"/>
      <c r="R11" s="137"/>
      <c r="S11" s="137" t="s">
        <v>213</v>
      </c>
      <c r="T11" s="137" t="s">
        <v>213</v>
      </c>
      <c r="U11" s="137" t="s">
        <v>228</v>
      </c>
      <c r="V11" s="137" t="s">
        <v>216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1:34" ht="12.75">
      <c r="A12" s="83" t="s">
        <v>151</v>
      </c>
      <c r="B12" s="83" t="s">
        <v>193</v>
      </c>
      <c r="C12" s="137">
        <v>6.71</v>
      </c>
      <c r="D12" s="137">
        <v>75.62</v>
      </c>
      <c r="E12" s="137">
        <v>75.17</v>
      </c>
      <c r="F12" s="137">
        <v>0.45</v>
      </c>
      <c r="G12" s="137">
        <v>0.1</v>
      </c>
      <c r="H12" s="137">
        <v>7.7</v>
      </c>
      <c r="I12" s="137" t="s">
        <v>211</v>
      </c>
      <c r="J12" s="137">
        <v>43</v>
      </c>
      <c r="K12" s="137">
        <v>0.05</v>
      </c>
      <c r="L12" s="137">
        <v>0.008</v>
      </c>
      <c r="M12" s="137" t="s">
        <v>212</v>
      </c>
      <c r="N12" s="137" t="s">
        <v>213</v>
      </c>
      <c r="O12" s="137" t="s">
        <v>213</v>
      </c>
      <c r="P12" s="137" t="s">
        <v>214</v>
      </c>
      <c r="Q12" s="137" t="s">
        <v>138</v>
      </c>
      <c r="R12" s="137" t="s">
        <v>215</v>
      </c>
      <c r="S12" s="137" t="s">
        <v>213</v>
      </c>
      <c r="T12" s="137" t="s">
        <v>213</v>
      </c>
      <c r="U12" s="137" t="s">
        <v>157</v>
      </c>
      <c r="V12" s="137" t="s">
        <v>216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5" ht="50.25" customHeight="1">
      <c r="A13" s="186" t="s">
        <v>158</v>
      </c>
      <c r="B13" s="186"/>
      <c r="C13" s="139" t="s">
        <v>217</v>
      </c>
      <c r="D13" s="139" t="s">
        <v>218</v>
      </c>
      <c r="E13" s="139"/>
      <c r="F13" s="139" t="s">
        <v>219</v>
      </c>
      <c r="G13" s="139" t="s">
        <v>220</v>
      </c>
      <c r="H13" s="139" t="s">
        <v>221</v>
      </c>
      <c r="I13" s="139" t="s">
        <v>222</v>
      </c>
      <c r="J13" s="139" t="s">
        <v>223</v>
      </c>
      <c r="K13" s="139" t="s">
        <v>224</v>
      </c>
      <c r="L13" s="139">
        <v>1</v>
      </c>
      <c r="M13" s="139">
        <v>100</v>
      </c>
      <c r="N13" s="139">
        <v>0.5</v>
      </c>
      <c r="O13" s="139">
        <v>5</v>
      </c>
      <c r="P13" s="139">
        <v>1</v>
      </c>
      <c r="Q13" s="139">
        <v>0.1</v>
      </c>
      <c r="R13" s="139">
        <v>1</v>
      </c>
      <c r="S13" s="139">
        <v>5</v>
      </c>
      <c r="T13" s="139">
        <v>1.34</v>
      </c>
      <c r="U13" s="140" t="s">
        <v>82</v>
      </c>
      <c r="V13" s="141"/>
      <c r="W13" s="17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ht="12.75">
      <c r="W14" s="170"/>
    </row>
    <row r="15" spans="1:23" ht="12.75">
      <c r="A15" t="s">
        <v>225</v>
      </c>
      <c r="W15" s="170"/>
    </row>
    <row r="16" spans="1:23" ht="12.75">
      <c r="A16" t="s">
        <v>226</v>
      </c>
      <c r="W16" s="170"/>
    </row>
    <row r="17" ht="12.75">
      <c r="W17" s="170"/>
    </row>
    <row r="18" spans="1:23" s="46" customFormat="1" ht="12.75">
      <c r="A18" s="33" t="s">
        <v>265</v>
      </c>
      <c r="W18" s="170"/>
    </row>
    <row r="19" ht="12.75">
      <c r="W19" s="170"/>
    </row>
    <row r="20" ht="12.75">
      <c r="W20" s="170"/>
    </row>
    <row r="21" ht="12.75">
      <c r="W21" s="170"/>
    </row>
    <row r="22" ht="12.75">
      <c r="W22" s="170"/>
    </row>
    <row r="23" ht="12.75">
      <c r="W23" s="170"/>
    </row>
    <row r="24" ht="12.75">
      <c r="W24" s="170"/>
    </row>
    <row r="25" ht="12.75">
      <c r="W25" s="170"/>
    </row>
    <row r="26" ht="12.75">
      <c r="W26" s="170"/>
    </row>
    <row r="27" ht="12.75">
      <c r="W27" s="170"/>
    </row>
  </sheetData>
  <mergeCells count="7">
    <mergeCell ref="T1:V1"/>
    <mergeCell ref="W13:W27"/>
    <mergeCell ref="A5:B5"/>
    <mergeCell ref="A13:B13"/>
    <mergeCell ref="C5:V5"/>
    <mergeCell ref="A7:B7"/>
    <mergeCell ref="V6:V7"/>
  </mergeCells>
  <printOptions horizontalCentered="1"/>
  <pageMargins left="0.3937007874015748" right="0" top="1.1811023622047245" bottom="0" header="0.15748031496062992" footer="0.3937007874015748"/>
  <pageSetup fitToHeight="1" fitToWidth="1" horizontalDpi="300" verticalDpi="300" orientation="landscape" paperSize="9" scale="99" r:id="rId2"/>
  <headerFooter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8"/>
  <sheetViews>
    <sheetView workbookViewId="0" topLeftCell="A56">
      <selection activeCell="P58" sqref="P58"/>
    </sheetView>
  </sheetViews>
  <sheetFormatPr defaultColWidth="11.421875" defaultRowHeight="12.75"/>
  <cols>
    <col min="1" max="1" width="22.8515625" style="0" customWidth="1"/>
    <col min="2" max="2" width="6.28125" style="0" customWidth="1"/>
    <col min="3" max="14" width="4.28125" style="0" customWidth="1"/>
    <col min="15" max="15" width="5.28125" style="0" customWidth="1"/>
    <col min="16" max="22" width="11.421875" style="1" customWidth="1"/>
  </cols>
  <sheetData>
    <row r="1" spans="1:15" ht="16.5" customHeight="1">
      <c r="A1" s="34" t="s">
        <v>94</v>
      </c>
      <c r="J1" s="151" t="s">
        <v>271</v>
      </c>
      <c r="K1" s="151"/>
      <c r="L1" s="151"/>
      <c r="M1" s="151"/>
      <c r="N1" s="151"/>
      <c r="O1" s="151"/>
    </row>
    <row r="2" ht="8.25" customHeight="1"/>
    <row r="3" spans="1:15" ht="13.5" customHeight="1">
      <c r="A3" s="152" t="s">
        <v>108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5" spans="1:15" ht="12.75">
      <c r="A5" s="150" t="s">
        <v>35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36">
      <c r="A6" s="79" t="s">
        <v>5</v>
      </c>
      <c r="B6" s="79" t="s">
        <v>282</v>
      </c>
      <c r="C6" s="79" t="s">
        <v>6</v>
      </c>
      <c r="D6" s="79" t="s">
        <v>7</v>
      </c>
      <c r="E6" s="79" t="s">
        <v>8</v>
      </c>
      <c r="F6" s="79" t="s">
        <v>9</v>
      </c>
      <c r="G6" s="79" t="s">
        <v>10</v>
      </c>
      <c r="H6" s="79" t="s">
        <v>11</v>
      </c>
      <c r="I6" s="79" t="s">
        <v>12</v>
      </c>
      <c r="J6" s="79" t="s">
        <v>13</v>
      </c>
      <c r="K6" s="79" t="s">
        <v>14</v>
      </c>
      <c r="L6" s="79" t="s">
        <v>15</v>
      </c>
      <c r="M6" s="79" t="s">
        <v>16</v>
      </c>
      <c r="N6" s="79" t="s">
        <v>17</v>
      </c>
      <c r="O6" s="85" t="s">
        <v>18</v>
      </c>
    </row>
    <row r="7" spans="1:22" s="33" customFormat="1" ht="12.75">
      <c r="A7" s="81" t="s">
        <v>99</v>
      </c>
      <c r="B7" s="82" t="s">
        <v>20</v>
      </c>
      <c r="C7" s="83">
        <v>24</v>
      </c>
      <c r="D7" s="83">
        <v>23</v>
      </c>
      <c r="E7" s="83">
        <v>21</v>
      </c>
      <c r="F7" s="83">
        <v>16</v>
      </c>
      <c r="G7" s="83">
        <v>14</v>
      </c>
      <c r="H7" s="83">
        <v>11</v>
      </c>
      <c r="I7" s="83">
        <v>11</v>
      </c>
      <c r="J7" s="83">
        <v>12</v>
      </c>
      <c r="K7" s="83">
        <v>14</v>
      </c>
      <c r="L7" s="83">
        <v>17</v>
      </c>
      <c r="M7" s="83">
        <v>20</v>
      </c>
      <c r="N7" s="83">
        <v>22</v>
      </c>
      <c r="O7" s="84">
        <f aca="true" t="shared" si="0" ref="O7:O12">AVERAGE(C7:N7)</f>
        <v>17.083333333333332</v>
      </c>
      <c r="P7" s="39"/>
      <c r="Q7" s="40"/>
      <c r="R7" s="40"/>
      <c r="S7" s="40"/>
      <c r="T7" s="40"/>
      <c r="U7" s="40"/>
      <c r="V7" s="40"/>
    </row>
    <row r="8" spans="1:22" s="33" customFormat="1" ht="12.75">
      <c r="A8" s="81" t="s">
        <v>103</v>
      </c>
      <c r="B8" s="82" t="s">
        <v>20</v>
      </c>
      <c r="C8" s="83">
        <v>30</v>
      </c>
      <c r="D8" s="83">
        <v>30</v>
      </c>
      <c r="E8" s="83">
        <v>27</v>
      </c>
      <c r="F8" s="83">
        <v>21</v>
      </c>
      <c r="G8" s="83">
        <v>18</v>
      </c>
      <c r="H8" s="83">
        <v>15</v>
      </c>
      <c r="I8" s="83">
        <v>16</v>
      </c>
      <c r="J8" s="83">
        <v>17</v>
      </c>
      <c r="K8" s="83">
        <v>19</v>
      </c>
      <c r="L8" s="83">
        <v>22</v>
      </c>
      <c r="M8" s="83">
        <v>25</v>
      </c>
      <c r="N8" s="83">
        <v>23</v>
      </c>
      <c r="O8" s="84">
        <f t="shared" si="0"/>
        <v>21.916666666666668</v>
      </c>
      <c r="P8" s="39"/>
      <c r="Q8" s="40"/>
      <c r="R8" s="40"/>
      <c r="S8" s="40"/>
      <c r="T8" s="40"/>
      <c r="U8" s="40"/>
      <c r="V8" s="40"/>
    </row>
    <row r="9" spans="1:22" s="33" customFormat="1" ht="12.75">
      <c r="A9" s="81" t="s">
        <v>104</v>
      </c>
      <c r="B9" s="82" t="s">
        <v>20</v>
      </c>
      <c r="C9" s="83">
        <v>14</v>
      </c>
      <c r="D9" s="83">
        <v>13</v>
      </c>
      <c r="E9" s="83">
        <v>17</v>
      </c>
      <c r="F9" s="83">
        <v>11</v>
      </c>
      <c r="G9" s="83">
        <v>9.4</v>
      </c>
      <c r="H9" s="83">
        <v>7.3</v>
      </c>
      <c r="I9" s="83">
        <v>6.9</v>
      </c>
      <c r="J9" s="83">
        <v>7.6</v>
      </c>
      <c r="K9" s="83">
        <v>9.4</v>
      </c>
      <c r="L9" s="83">
        <v>12</v>
      </c>
      <c r="M9" s="83">
        <v>15</v>
      </c>
      <c r="N9" s="83">
        <v>16</v>
      </c>
      <c r="O9" s="84">
        <f t="shared" si="0"/>
        <v>11.550000000000002</v>
      </c>
      <c r="P9" s="40"/>
      <c r="Q9" s="40"/>
      <c r="R9" s="40"/>
      <c r="S9" s="40"/>
      <c r="T9" s="40"/>
      <c r="U9" s="40"/>
      <c r="V9" s="40"/>
    </row>
    <row r="10" spans="1:22" s="33" customFormat="1" ht="12.75">
      <c r="A10" s="81" t="s">
        <v>105</v>
      </c>
      <c r="B10" s="82" t="s">
        <v>20</v>
      </c>
      <c r="C10" s="83">
        <v>43</v>
      </c>
      <c r="D10" s="83">
        <v>38</v>
      </c>
      <c r="E10" s="83">
        <v>38</v>
      </c>
      <c r="F10" s="83">
        <v>30</v>
      </c>
      <c r="G10" s="83">
        <v>32</v>
      </c>
      <c r="H10" s="83">
        <v>24</v>
      </c>
      <c r="I10" s="83">
        <v>28</v>
      </c>
      <c r="J10" s="83">
        <v>31</v>
      </c>
      <c r="K10" s="83">
        <v>33</v>
      </c>
      <c r="L10" s="83">
        <v>31</v>
      </c>
      <c r="M10" s="83">
        <v>36</v>
      </c>
      <c r="N10" s="83">
        <v>37</v>
      </c>
      <c r="O10" s="84">
        <f t="shared" si="0"/>
        <v>33.416666666666664</v>
      </c>
      <c r="P10" s="40"/>
      <c r="Q10" s="40"/>
      <c r="R10" s="40"/>
      <c r="S10" s="40"/>
      <c r="T10" s="40"/>
      <c r="U10" s="40"/>
      <c r="V10" s="40"/>
    </row>
    <row r="11" spans="1:22" s="33" customFormat="1" ht="12.75">
      <c r="A11" s="81" t="s">
        <v>106</v>
      </c>
      <c r="B11" s="82" t="s">
        <v>20</v>
      </c>
      <c r="C11" s="83">
        <v>8.5</v>
      </c>
      <c r="D11" s="83">
        <v>7.4</v>
      </c>
      <c r="E11" s="83">
        <v>6.2</v>
      </c>
      <c r="F11" s="83">
        <v>0.9</v>
      </c>
      <c r="G11" s="83">
        <v>-2</v>
      </c>
      <c r="H11" s="83">
        <v>-3</v>
      </c>
      <c r="I11" s="83">
        <v>-4</v>
      </c>
      <c r="J11" s="83">
        <v>-2</v>
      </c>
      <c r="K11" s="83">
        <v>-1</v>
      </c>
      <c r="L11" s="83">
        <v>2.3</v>
      </c>
      <c r="M11" s="83">
        <v>3.2</v>
      </c>
      <c r="N11" s="83">
        <v>6.7</v>
      </c>
      <c r="O11" s="84">
        <f t="shared" si="0"/>
        <v>1.9333333333333333</v>
      </c>
      <c r="P11" s="40"/>
      <c r="Q11" s="40"/>
      <c r="R11" s="40"/>
      <c r="S11" s="40"/>
      <c r="T11" s="40"/>
      <c r="U11" s="40"/>
      <c r="V11" s="40"/>
    </row>
    <row r="12" spans="1:22" s="33" customFormat="1" ht="12.75">
      <c r="A12" s="81" t="s">
        <v>100</v>
      </c>
      <c r="B12" s="82" t="s">
        <v>23</v>
      </c>
      <c r="C12" s="83">
        <v>65</v>
      </c>
      <c r="D12" s="83">
        <v>68</v>
      </c>
      <c r="E12" s="83">
        <v>73</v>
      </c>
      <c r="F12" s="83">
        <v>77</v>
      </c>
      <c r="G12" s="83">
        <v>80</v>
      </c>
      <c r="H12" s="83">
        <v>33</v>
      </c>
      <c r="I12" s="83">
        <v>80</v>
      </c>
      <c r="J12" s="83">
        <v>76</v>
      </c>
      <c r="K12" s="83">
        <v>73</v>
      </c>
      <c r="L12" s="83">
        <v>72</v>
      </c>
      <c r="M12" s="83">
        <v>63</v>
      </c>
      <c r="N12" s="83">
        <v>62</v>
      </c>
      <c r="O12" s="84">
        <f t="shared" si="0"/>
        <v>68.5</v>
      </c>
      <c r="P12" s="40"/>
      <c r="Q12" s="40"/>
      <c r="R12" s="40"/>
      <c r="S12" s="40"/>
      <c r="T12" s="40"/>
      <c r="U12" s="40"/>
      <c r="V12" s="40"/>
    </row>
    <row r="13" spans="1:22" s="33" customFormat="1" ht="12.75">
      <c r="A13" s="81" t="s">
        <v>102</v>
      </c>
      <c r="B13" s="82" t="s">
        <v>25</v>
      </c>
      <c r="C13" s="83">
        <v>144</v>
      </c>
      <c r="D13" s="83">
        <v>89</v>
      </c>
      <c r="E13" s="83">
        <v>105</v>
      </c>
      <c r="F13" s="83">
        <v>92</v>
      </c>
      <c r="G13" s="83">
        <v>95</v>
      </c>
      <c r="H13" s="83">
        <v>78</v>
      </c>
      <c r="I13" s="83">
        <v>71</v>
      </c>
      <c r="J13" s="83">
        <v>84</v>
      </c>
      <c r="K13" s="83">
        <v>67</v>
      </c>
      <c r="L13" s="83">
        <v>104</v>
      </c>
      <c r="M13" s="83">
        <v>103</v>
      </c>
      <c r="N13" s="83">
        <v>52</v>
      </c>
      <c r="O13" s="83">
        <f>SUM(C13:N13)</f>
        <v>1084</v>
      </c>
      <c r="P13" s="39"/>
      <c r="Q13" s="40"/>
      <c r="R13" s="40"/>
      <c r="S13" s="40"/>
      <c r="T13" s="40"/>
      <c r="U13" s="40"/>
      <c r="V13" s="40"/>
    </row>
    <row r="14" spans="1:22" s="33" customFormat="1" ht="12.75">
      <c r="A14" s="81" t="s">
        <v>101</v>
      </c>
      <c r="B14" s="82" t="s">
        <v>27</v>
      </c>
      <c r="C14" s="83">
        <v>12</v>
      </c>
      <c r="D14" s="83">
        <v>11</v>
      </c>
      <c r="E14" s="83">
        <v>10</v>
      </c>
      <c r="F14" s="83">
        <v>9</v>
      </c>
      <c r="G14" s="83">
        <v>9</v>
      </c>
      <c r="H14" s="83">
        <v>9</v>
      </c>
      <c r="I14" s="83">
        <v>10</v>
      </c>
      <c r="J14" s="83">
        <v>12</v>
      </c>
      <c r="K14" s="83">
        <v>12</v>
      </c>
      <c r="L14" s="83">
        <v>12</v>
      </c>
      <c r="M14" s="83">
        <v>12</v>
      </c>
      <c r="N14" s="83">
        <v>12</v>
      </c>
      <c r="O14" s="84">
        <f>AVERAGE(C14:N14)</f>
        <v>10.833333333333334</v>
      </c>
      <c r="P14" s="40"/>
      <c r="Q14" s="40"/>
      <c r="R14" s="40"/>
      <c r="S14" s="40"/>
      <c r="T14" s="40"/>
      <c r="U14" s="40"/>
      <c r="V14" s="40"/>
    </row>
    <row r="15" spans="1:22" s="33" customFormat="1" ht="12.75">
      <c r="A15" s="81" t="s">
        <v>107</v>
      </c>
      <c r="B15" s="82" t="s">
        <v>29</v>
      </c>
      <c r="C15" s="83">
        <v>10</v>
      </c>
      <c r="D15" s="83">
        <v>7</v>
      </c>
      <c r="E15" s="83">
        <v>9</v>
      </c>
      <c r="F15" s="83">
        <v>8</v>
      </c>
      <c r="G15" s="83">
        <v>8</v>
      </c>
      <c r="H15" s="83">
        <v>9</v>
      </c>
      <c r="I15" s="83">
        <v>8</v>
      </c>
      <c r="J15" s="83">
        <v>8</v>
      </c>
      <c r="K15" s="83">
        <v>7</v>
      </c>
      <c r="L15" s="83">
        <v>11</v>
      </c>
      <c r="M15" s="83">
        <v>9</v>
      </c>
      <c r="N15" s="83">
        <v>8</v>
      </c>
      <c r="O15" s="83">
        <f aca="true" t="shared" si="1" ref="O15:O21">SUM(C15:N15)</f>
        <v>102</v>
      </c>
      <c r="P15" s="40"/>
      <c r="Q15" s="40"/>
      <c r="R15" s="40"/>
      <c r="S15" s="40"/>
      <c r="T15" s="40"/>
      <c r="U15" s="40"/>
      <c r="V15" s="40"/>
    </row>
    <row r="16" spans="1:22" s="33" customFormat="1" ht="12.75">
      <c r="A16" s="81" t="s">
        <v>28</v>
      </c>
      <c r="B16" s="82" t="s">
        <v>29</v>
      </c>
      <c r="C16" s="83">
        <v>10</v>
      </c>
      <c r="D16" s="83">
        <v>11</v>
      </c>
      <c r="E16" s="83">
        <v>12</v>
      </c>
      <c r="F16" s="83">
        <v>11</v>
      </c>
      <c r="G16" s="83">
        <v>8</v>
      </c>
      <c r="H16" s="83">
        <v>6</v>
      </c>
      <c r="I16" s="83">
        <v>7</v>
      </c>
      <c r="J16" s="83">
        <v>8</v>
      </c>
      <c r="K16" s="83">
        <v>7</v>
      </c>
      <c r="L16" s="83">
        <v>9</v>
      </c>
      <c r="M16" s="83">
        <v>9</v>
      </c>
      <c r="N16" s="83">
        <v>9</v>
      </c>
      <c r="O16" s="83">
        <f t="shared" si="1"/>
        <v>107</v>
      </c>
      <c r="P16" s="40"/>
      <c r="Q16" s="40"/>
      <c r="R16" s="40"/>
      <c r="S16" s="40"/>
      <c r="T16" s="40"/>
      <c r="U16" s="40"/>
      <c r="V16" s="40"/>
    </row>
    <row r="17" spans="1:22" s="33" customFormat="1" ht="12.75">
      <c r="A17" s="83" t="s">
        <v>30</v>
      </c>
      <c r="B17" s="82" t="s">
        <v>29</v>
      </c>
      <c r="C17" s="83">
        <v>6</v>
      </c>
      <c r="D17" s="83">
        <v>7</v>
      </c>
      <c r="E17" s="83">
        <v>8</v>
      </c>
      <c r="F17" s="83">
        <v>8</v>
      </c>
      <c r="G17" s="83">
        <v>7</v>
      </c>
      <c r="H17" s="83">
        <v>14</v>
      </c>
      <c r="I17" s="83">
        <v>12</v>
      </c>
      <c r="J17" s="83">
        <v>11</v>
      </c>
      <c r="K17" s="83">
        <v>10</v>
      </c>
      <c r="L17" s="83">
        <v>9</v>
      </c>
      <c r="M17" s="83">
        <v>5</v>
      </c>
      <c r="N17" s="83">
        <v>6</v>
      </c>
      <c r="O17" s="83">
        <f t="shared" si="1"/>
        <v>103</v>
      </c>
      <c r="P17" s="40"/>
      <c r="Q17" s="40"/>
      <c r="R17" s="40"/>
      <c r="S17" s="40"/>
      <c r="T17" s="40"/>
      <c r="U17" s="40"/>
      <c r="V17" s="40"/>
    </row>
    <row r="18" spans="1:22" s="33" customFormat="1" ht="12.75">
      <c r="A18" s="83" t="s">
        <v>31</v>
      </c>
      <c r="B18" s="82" t="s">
        <v>29</v>
      </c>
      <c r="C18" s="83">
        <v>0.2</v>
      </c>
      <c r="D18" s="83"/>
      <c r="E18" s="83"/>
      <c r="F18" s="83">
        <v>0.1</v>
      </c>
      <c r="G18" s="83">
        <v>0.2</v>
      </c>
      <c r="H18" s="83"/>
      <c r="I18" s="83">
        <v>0.4</v>
      </c>
      <c r="J18" s="83">
        <v>0.5</v>
      </c>
      <c r="K18" s="83">
        <v>0.8</v>
      </c>
      <c r="L18" s="83"/>
      <c r="M18" s="83">
        <v>0.5</v>
      </c>
      <c r="N18" s="83">
        <v>0.2</v>
      </c>
      <c r="O18" s="83">
        <f t="shared" si="1"/>
        <v>2.9000000000000004</v>
      </c>
      <c r="P18" s="40"/>
      <c r="Q18" s="40"/>
      <c r="R18" s="40"/>
      <c r="S18" s="40"/>
      <c r="T18" s="40"/>
      <c r="U18" s="40"/>
      <c r="V18" s="40"/>
    </row>
    <row r="19" spans="1:22" s="33" customFormat="1" ht="12.75">
      <c r="A19" s="83" t="s">
        <v>32</v>
      </c>
      <c r="B19" s="82" t="s">
        <v>29</v>
      </c>
      <c r="C19" s="83">
        <v>0.3</v>
      </c>
      <c r="D19" s="83">
        <v>0.9</v>
      </c>
      <c r="E19" s="83">
        <v>2</v>
      </c>
      <c r="F19" s="83">
        <v>3</v>
      </c>
      <c r="G19" s="83">
        <v>4</v>
      </c>
      <c r="H19" s="83">
        <v>7</v>
      </c>
      <c r="I19" s="83">
        <v>4</v>
      </c>
      <c r="J19" s="83">
        <v>3</v>
      </c>
      <c r="K19" s="83">
        <v>2</v>
      </c>
      <c r="L19" s="83">
        <v>0.7</v>
      </c>
      <c r="M19" s="83">
        <v>0.5</v>
      </c>
      <c r="N19" s="83"/>
      <c r="O19" s="83">
        <f t="shared" si="1"/>
        <v>27.4</v>
      </c>
      <c r="P19" s="40"/>
      <c r="Q19" s="40"/>
      <c r="R19" s="40"/>
      <c r="S19" s="40"/>
      <c r="T19" s="40"/>
      <c r="U19" s="40"/>
      <c r="V19" s="40"/>
    </row>
    <row r="20" spans="1:22" s="33" customFormat="1" ht="12.75">
      <c r="A20" s="83" t="s">
        <v>33</v>
      </c>
      <c r="B20" s="82" t="s">
        <v>29</v>
      </c>
      <c r="C20" s="83"/>
      <c r="D20" s="83"/>
      <c r="E20" s="83"/>
      <c r="F20" s="83"/>
      <c r="G20" s="83">
        <v>0.6</v>
      </c>
      <c r="H20" s="83">
        <v>1</v>
      </c>
      <c r="I20" s="83">
        <v>2</v>
      </c>
      <c r="J20" s="83">
        <v>1</v>
      </c>
      <c r="K20" s="83">
        <v>0.2</v>
      </c>
      <c r="L20" s="83"/>
      <c r="M20" s="83"/>
      <c r="N20" s="83"/>
      <c r="O20" s="83">
        <f t="shared" si="1"/>
        <v>4.8</v>
      </c>
      <c r="P20" s="40"/>
      <c r="Q20" s="40"/>
      <c r="R20" s="40"/>
      <c r="S20" s="40"/>
      <c r="T20" s="40"/>
      <c r="U20" s="40"/>
      <c r="V20" s="40"/>
    </row>
    <row r="21" spans="1:22" s="33" customFormat="1" ht="12.75">
      <c r="A21" s="83" t="s">
        <v>34</v>
      </c>
      <c r="B21" s="82" t="s">
        <v>29</v>
      </c>
      <c r="C21" s="83">
        <v>7</v>
      </c>
      <c r="D21" s="83">
        <v>4</v>
      </c>
      <c r="E21" s="83">
        <v>5</v>
      </c>
      <c r="F21" s="83">
        <v>3</v>
      </c>
      <c r="G21" s="83">
        <v>3</v>
      </c>
      <c r="H21" s="83">
        <v>2</v>
      </c>
      <c r="I21" s="83">
        <v>3</v>
      </c>
      <c r="J21" s="83">
        <v>3</v>
      </c>
      <c r="K21" s="83">
        <v>3</v>
      </c>
      <c r="L21" s="83">
        <v>4</v>
      </c>
      <c r="M21" s="83">
        <v>5</v>
      </c>
      <c r="N21" s="83">
        <v>5</v>
      </c>
      <c r="O21" s="83">
        <f t="shared" si="1"/>
        <v>47</v>
      </c>
      <c r="P21" s="40"/>
      <c r="Q21" s="40"/>
      <c r="R21" s="40"/>
      <c r="S21" s="40"/>
      <c r="T21" s="40"/>
      <c r="U21" s="40"/>
      <c r="V21" s="40"/>
    </row>
    <row r="22" spans="16:22" s="33" customFormat="1" ht="12.75">
      <c r="P22" s="40"/>
      <c r="Q22" s="40"/>
      <c r="R22" s="40"/>
      <c r="S22" s="40"/>
      <c r="T22" s="40"/>
      <c r="U22" s="40"/>
      <c r="V22" s="40"/>
    </row>
    <row r="23" spans="16:22" s="33" customFormat="1" ht="12.75">
      <c r="P23" s="40"/>
      <c r="Q23" s="40"/>
      <c r="R23" s="40"/>
      <c r="S23" s="40"/>
      <c r="T23" s="40"/>
      <c r="U23" s="40"/>
      <c r="V23" s="40"/>
    </row>
    <row r="24" spans="16:22" s="33" customFormat="1" ht="12.75">
      <c r="P24" s="40"/>
      <c r="Q24" s="40"/>
      <c r="R24" s="40"/>
      <c r="S24" s="40"/>
      <c r="T24" s="40"/>
      <c r="U24" s="40"/>
      <c r="V24" s="40"/>
    </row>
    <row r="25" spans="16:22" s="33" customFormat="1" ht="12.75">
      <c r="P25" s="40"/>
      <c r="Q25" s="40"/>
      <c r="R25" s="40"/>
      <c r="S25" s="40"/>
      <c r="T25" s="40"/>
      <c r="U25" s="40"/>
      <c r="V25" s="40"/>
    </row>
    <row r="26" spans="16:22" s="33" customFormat="1" ht="12.75">
      <c r="P26" s="40"/>
      <c r="Q26" s="40"/>
      <c r="R26" s="40"/>
      <c r="S26" s="40"/>
      <c r="T26" s="40"/>
      <c r="U26" s="40"/>
      <c r="V26" s="40"/>
    </row>
    <row r="27" spans="16:22" s="33" customFormat="1" ht="12.75">
      <c r="P27" s="40"/>
      <c r="Q27" s="40"/>
      <c r="R27" s="40"/>
      <c r="S27" s="40"/>
      <c r="T27" s="40"/>
      <c r="U27" s="40"/>
      <c r="V27" s="40"/>
    </row>
    <row r="28" spans="16:22" s="33" customFormat="1" ht="12.75">
      <c r="P28" s="40"/>
      <c r="Q28" s="40"/>
      <c r="R28" s="40"/>
      <c r="S28" s="40"/>
      <c r="T28" s="40"/>
      <c r="U28" s="40"/>
      <c r="V28" s="40"/>
    </row>
    <row r="29" spans="16:22" s="33" customFormat="1" ht="12.75">
      <c r="P29" s="40"/>
      <c r="Q29" s="40"/>
      <c r="R29" s="40"/>
      <c r="S29" s="40"/>
      <c r="T29" s="40"/>
      <c r="U29" s="40"/>
      <c r="V29" s="40"/>
    </row>
    <row r="30" spans="16:22" s="33" customFormat="1" ht="12.75">
      <c r="P30" s="40"/>
      <c r="Q30" s="40"/>
      <c r="R30" s="40"/>
      <c r="S30" s="40"/>
      <c r="T30" s="40"/>
      <c r="U30" s="40"/>
      <c r="V30" s="40"/>
    </row>
    <row r="31" spans="16:22" s="33" customFormat="1" ht="12.75">
      <c r="P31" s="40"/>
      <c r="Q31" s="40"/>
      <c r="R31" s="40"/>
      <c r="S31" s="40"/>
      <c r="T31" s="40"/>
      <c r="U31" s="40"/>
      <c r="V31" s="40"/>
    </row>
    <row r="32" spans="16:22" s="33" customFormat="1" ht="12.75">
      <c r="P32" s="40"/>
      <c r="Q32" s="40"/>
      <c r="R32" s="40"/>
      <c r="S32" s="40"/>
      <c r="T32" s="40"/>
      <c r="U32" s="40"/>
      <c r="V32" s="40"/>
    </row>
    <row r="33" spans="16:22" s="33" customFormat="1" ht="12.75">
      <c r="P33" s="40"/>
      <c r="Q33" s="40"/>
      <c r="R33" s="40"/>
      <c r="S33" s="40"/>
      <c r="T33" s="40"/>
      <c r="U33" s="40"/>
      <c r="V33" s="40"/>
    </row>
    <row r="34" spans="16:22" s="33" customFormat="1" ht="12.75">
      <c r="P34" s="40"/>
      <c r="Q34" s="40"/>
      <c r="R34" s="40"/>
      <c r="S34" s="40"/>
      <c r="T34" s="40"/>
      <c r="U34" s="40"/>
      <c r="V34" s="40"/>
    </row>
    <row r="35" spans="16:22" s="33" customFormat="1" ht="12.75">
      <c r="P35" s="40"/>
      <c r="Q35" s="40"/>
      <c r="R35" s="40"/>
      <c r="S35" s="40"/>
      <c r="T35" s="40"/>
      <c r="U35" s="40"/>
      <c r="V35" s="40"/>
    </row>
    <row r="36" spans="16:22" s="33" customFormat="1" ht="12.75">
      <c r="P36" s="40"/>
      <c r="Q36" s="40"/>
      <c r="R36" s="40"/>
      <c r="S36" s="40"/>
      <c r="T36" s="40"/>
      <c r="U36" s="40"/>
      <c r="V36" s="40"/>
    </row>
    <row r="37" spans="16:22" s="33" customFormat="1" ht="12.75">
      <c r="P37" s="40"/>
      <c r="Q37" s="40"/>
      <c r="R37" s="40"/>
      <c r="S37" s="40"/>
      <c r="T37" s="40"/>
      <c r="U37" s="40"/>
      <c r="V37" s="40"/>
    </row>
    <row r="38" spans="16:22" s="33" customFormat="1" ht="7.5" customHeight="1">
      <c r="P38" s="40"/>
      <c r="Q38" s="40"/>
      <c r="R38" s="40"/>
      <c r="S38" s="40"/>
      <c r="T38" s="40"/>
      <c r="U38" s="40"/>
      <c r="V38" s="40"/>
    </row>
    <row r="39" spans="1:15" ht="15" customHeight="1">
      <c r="A39" s="150" t="s">
        <v>4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</row>
    <row r="40" spans="1:15" ht="36">
      <c r="A40" s="79" t="s">
        <v>5</v>
      </c>
      <c r="B40" s="79" t="s">
        <v>282</v>
      </c>
      <c r="C40" s="79" t="s">
        <v>6</v>
      </c>
      <c r="D40" s="79" t="s">
        <v>7</v>
      </c>
      <c r="E40" s="79" t="s">
        <v>8</v>
      </c>
      <c r="F40" s="79" t="s">
        <v>9</v>
      </c>
      <c r="G40" s="79" t="s">
        <v>10</v>
      </c>
      <c r="H40" s="79" t="s">
        <v>11</v>
      </c>
      <c r="I40" s="79" t="s">
        <v>12</v>
      </c>
      <c r="J40" s="79" t="s">
        <v>13</v>
      </c>
      <c r="K40" s="79" t="s">
        <v>14</v>
      </c>
      <c r="L40" s="79" t="s">
        <v>15</v>
      </c>
      <c r="M40" s="79" t="s">
        <v>16</v>
      </c>
      <c r="N40" s="79" t="s">
        <v>17</v>
      </c>
      <c r="O40" s="85" t="s">
        <v>18</v>
      </c>
    </row>
    <row r="41" spans="1:15" ht="12.75">
      <c r="A41" s="81" t="s">
        <v>99</v>
      </c>
      <c r="B41" s="82" t="s">
        <v>20</v>
      </c>
      <c r="C41" s="83">
        <f>(C42+C43)/2</f>
        <v>24.5</v>
      </c>
      <c r="D41" s="83">
        <f>(D42+D43)/2</f>
        <v>24</v>
      </c>
      <c r="E41" s="83">
        <f aca="true" t="shared" si="2" ref="E41:N41">(E42+E43)/2</f>
        <v>21</v>
      </c>
      <c r="F41" s="83">
        <f t="shared" si="2"/>
        <v>18</v>
      </c>
      <c r="G41" s="83">
        <f t="shared" si="2"/>
        <v>15</v>
      </c>
      <c r="H41" s="83">
        <f t="shared" si="2"/>
        <v>11.8</v>
      </c>
      <c r="I41" s="83">
        <f t="shared" si="2"/>
        <v>11.7</v>
      </c>
      <c r="J41" s="83">
        <f t="shared" si="2"/>
        <v>12.45</v>
      </c>
      <c r="K41" s="83">
        <f t="shared" si="2"/>
        <v>14.45</v>
      </c>
      <c r="L41" s="83">
        <f t="shared" si="2"/>
        <v>17</v>
      </c>
      <c r="M41" s="83">
        <f t="shared" si="2"/>
        <v>20.5</v>
      </c>
      <c r="N41" s="83">
        <f t="shared" si="2"/>
        <v>23</v>
      </c>
      <c r="O41" s="84">
        <f>AVERAGE(C41:N41)</f>
        <v>17.78333333333333</v>
      </c>
    </row>
    <row r="42" spans="1:22" s="33" customFormat="1" ht="12.75">
      <c r="A42" s="81" t="s">
        <v>19</v>
      </c>
      <c r="B42" s="82" t="s">
        <v>20</v>
      </c>
      <c r="C42" s="83">
        <v>30</v>
      </c>
      <c r="D42" s="83">
        <v>29</v>
      </c>
      <c r="E42" s="83">
        <v>26</v>
      </c>
      <c r="F42" s="83">
        <v>23</v>
      </c>
      <c r="G42" s="83">
        <v>20</v>
      </c>
      <c r="H42" s="83">
        <v>16</v>
      </c>
      <c r="I42" s="83">
        <v>16</v>
      </c>
      <c r="J42" s="83">
        <v>17</v>
      </c>
      <c r="K42" s="83">
        <v>19</v>
      </c>
      <c r="L42" s="83">
        <v>22</v>
      </c>
      <c r="M42" s="83">
        <v>25</v>
      </c>
      <c r="N42" s="83">
        <v>28</v>
      </c>
      <c r="O42" s="84">
        <f>AVERAGE(C42:N42)</f>
        <v>22.583333333333332</v>
      </c>
      <c r="P42" s="39"/>
      <c r="Q42" s="40"/>
      <c r="R42" s="40"/>
      <c r="S42" s="40"/>
      <c r="T42" s="40"/>
      <c r="U42" s="40"/>
      <c r="V42" s="40"/>
    </row>
    <row r="43" spans="1:22" s="33" customFormat="1" ht="12.75">
      <c r="A43" s="81" t="s">
        <v>21</v>
      </c>
      <c r="B43" s="82" t="s">
        <v>20</v>
      </c>
      <c r="C43" s="83">
        <v>19</v>
      </c>
      <c r="D43" s="83">
        <v>19</v>
      </c>
      <c r="E43" s="83">
        <v>16</v>
      </c>
      <c r="F43" s="83">
        <v>13</v>
      </c>
      <c r="G43" s="83">
        <v>10</v>
      </c>
      <c r="H43" s="83">
        <v>7.6</v>
      </c>
      <c r="I43" s="83">
        <v>7.4</v>
      </c>
      <c r="J43" s="83">
        <v>7.9</v>
      </c>
      <c r="K43" s="83">
        <v>9.9</v>
      </c>
      <c r="L43" s="83">
        <v>12</v>
      </c>
      <c r="M43" s="83">
        <v>16</v>
      </c>
      <c r="N43" s="83">
        <v>18</v>
      </c>
      <c r="O43" s="84">
        <f>AVERAGE(C43:N43)</f>
        <v>12.983333333333334</v>
      </c>
      <c r="P43" s="40"/>
      <c r="Q43" s="40"/>
      <c r="R43" s="40"/>
      <c r="S43" s="40"/>
      <c r="T43" s="40"/>
      <c r="U43" s="40"/>
      <c r="V43" s="40"/>
    </row>
    <row r="44" spans="1:22" s="33" customFormat="1" ht="12.75">
      <c r="A44" s="81" t="s">
        <v>22</v>
      </c>
      <c r="B44" s="82" t="s">
        <v>23</v>
      </c>
      <c r="C44" s="83">
        <v>63</v>
      </c>
      <c r="D44" s="83">
        <v>66</v>
      </c>
      <c r="E44" s="83">
        <v>71</v>
      </c>
      <c r="F44" s="83">
        <v>77</v>
      </c>
      <c r="G44" s="83">
        <v>79</v>
      </c>
      <c r="H44" s="83">
        <v>82</v>
      </c>
      <c r="I44" s="83">
        <v>81</v>
      </c>
      <c r="J44" s="83">
        <v>75</v>
      </c>
      <c r="K44" s="83">
        <v>71</v>
      </c>
      <c r="L44" s="83">
        <v>71</v>
      </c>
      <c r="M44" s="83">
        <v>68</v>
      </c>
      <c r="N44" s="83">
        <v>64</v>
      </c>
      <c r="O44" s="84">
        <f>AVERAGE(C44:N44)</f>
        <v>72.33333333333333</v>
      </c>
      <c r="P44" s="40"/>
      <c r="Q44" s="40"/>
      <c r="R44" s="40"/>
      <c r="S44" s="40"/>
      <c r="T44" s="40"/>
      <c r="U44" s="40"/>
      <c r="V44" s="40"/>
    </row>
    <row r="45" spans="1:22" s="33" customFormat="1" ht="12.75">
      <c r="A45" s="81" t="s">
        <v>24</v>
      </c>
      <c r="B45" s="82" t="s">
        <v>25</v>
      </c>
      <c r="C45" s="83">
        <v>92</v>
      </c>
      <c r="D45" s="83">
        <v>88</v>
      </c>
      <c r="E45" s="83">
        <v>135</v>
      </c>
      <c r="F45" s="83">
        <v>108</v>
      </c>
      <c r="G45" s="83">
        <v>69</v>
      </c>
      <c r="H45" s="83">
        <v>59</v>
      </c>
      <c r="I45" s="83">
        <v>59</v>
      </c>
      <c r="J45" s="83">
        <v>64</v>
      </c>
      <c r="K45" s="83">
        <v>62</v>
      </c>
      <c r="L45" s="83">
        <v>118</v>
      </c>
      <c r="M45" s="83">
        <v>101</v>
      </c>
      <c r="N45" s="83">
        <v>119</v>
      </c>
      <c r="O45" s="83">
        <f>SUM(C45:N45)</f>
        <v>1074</v>
      </c>
      <c r="P45" s="40"/>
      <c r="Q45" s="40"/>
      <c r="R45" s="40"/>
      <c r="S45" s="40"/>
      <c r="T45" s="40"/>
      <c r="U45" s="40"/>
      <c r="V45" s="40"/>
    </row>
    <row r="46" spans="1:22" s="33" customFormat="1" ht="12.75">
      <c r="A46" s="81" t="s">
        <v>26</v>
      </c>
      <c r="B46" s="82" t="s">
        <v>27</v>
      </c>
      <c r="C46" s="83">
        <v>12</v>
      </c>
      <c r="D46" s="83">
        <v>13</v>
      </c>
      <c r="E46" s="83">
        <v>11</v>
      </c>
      <c r="F46" s="83">
        <v>10</v>
      </c>
      <c r="G46" s="83">
        <v>9</v>
      </c>
      <c r="H46" s="83">
        <v>10</v>
      </c>
      <c r="I46" s="83">
        <v>10</v>
      </c>
      <c r="J46" s="83">
        <v>11</v>
      </c>
      <c r="K46" s="83">
        <v>13</v>
      </c>
      <c r="L46" s="83">
        <v>13</v>
      </c>
      <c r="M46" s="83">
        <v>13</v>
      </c>
      <c r="N46" s="83">
        <v>13</v>
      </c>
      <c r="O46" s="83">
        <f>AVERAGE(C46:N46)</f>
        <v>11.5</v>
      </c>
      <c r="P46" s="40"/>
      <c r="Q46" s="40"/>
      <c r="R46" s="40"/>
      <c r="S46" s="40"/>
      <c r="T46" s="40"/>
      <c r="U46" s="40"/>
      <c r="V46" s="40"/>
    </row>
    <row r="47" spans="1:22" s="33" customFormat="1" ht="12.75">
      <c r="A47" s="81" t="s">
        <v>28</v>
      </c>
      <c r="B47" s="82" t="s">
        <v>29</v>
      </c>
      <c r="C47" s="83">
        <v>12</v>
      </c>
      <c r="D47" s="83">
        <v>13</v>
      </c>
      <c r="E47" s="83">
        <v>13</v>
      </c>
      <c r="F47" s="83">
        <v>12</v>
      </c>
      <c r="G47" s="83">
        <v>10</v>
      </c>
      <c r="H47" s="83">
        <v>8</v>
      </c>
      <c r="I47" s="83">
        <v>7</v>
      </c>
      <c r="J47" s="83">
        <v>10</v>
      </c>
      <c r="K47" s="83">
        <v>10</v>
      </c>
      <c r="L47" s="83">
        <v>10</v>
      </c>
      <c r="M47" s="83">
        <v>11</v>
      </c>
      <c r="N47" s="83">
        <v>13</v>
      </c>
      <c r="O47" s="83">
        <f aca="true" t="shared" si="3" ref="O47:O52">SUM(C47:N47)</f>
        <v>129</v>
      </c>
      <c r="P47" s="40"/>
      <c r="Q47" s="40"/>
      <c r="R47" s="40"/>
      <c r="S47" s="40"/>
      <c r="T47" s="40"/>
      <c r="U47" s="40"/>
      <c r="V47" s="40"/>
    </row>
    <row r="48" spans="1:22" s="33" customFormat="1" ht="12.75">
      <c r="A48" s="83" t="s">
        <v>30</v>
      </c>
      <c r="B48" s="82" t="s">
        <v>29</v>
      </c>
      <c r="C48" s="83">
        <v>3</v>
      </c>
      <c r="D48" s="83">
        <v>3</v>
      </c>
      <c r="E48" s="83">
        <v>5</v>
      </c>
      <c r="F48" s="83">
        <v>5</v>
      </c>
      <c r="G48" s="83">
        <v>7</v>
      </c>
      <c r="H48" s="83">
        <v>11</v>
      </c>
      <c r="I48" s="83">
        <v>11</v>
      </c>
      <c r="J48" s="83">
        <v>8</v>
      </c>
      <c r="K48" s="83">
        <v>7</v>
      </c>
      <c r="L48" s="83">
        <v>10</v>
      </c>
      <c r="M48" s="83">
        <v>6</v>
      </c>
      <c r="N48" s="83">
        <v>6</v>
      </c>
      <c r="O48" s="83">
        <f t="shared" si="3"/>
        <v>82</v>
      </c>
      <c r="P48" s="40"/>
      <c r="Q48" s="40"/>
      <c r="R48" s="40"/>
      <c r="S48" s="40"/>
      <c r="T48" s="40"/>
      <c r="U48" s="40"/>
      <c r="V48" s="40"/>
    </row>
    <row r="49" spans="1:22" s="33" customFormat="1" ht="12.75">
      <c r="A49" s="83" t="s">
        <v>31</v>
      </c>
      <c r="B49" s="82" t="s">
        <v>29</v>
      </c>
      <c r="C49" s="83">
        <v>0.1</v>
      </c>
      <c r="D49" s="83">
        <v>0.2</v>
      </c>
      <c r="E49" s="83">
        <v>0.3</v>
      </c>
      <c r="F49" s="83"/>
      <c r="G49" s="83">
        <v>0.1</v>
      </c>
      <c r="H49" s="83">
        <v>0.1</v>
      </c>
      <c r="I49" s="83"/>
      <c r="J49" s="83">
        <v>0.3</v>
      </c>
      <c r="K49" s="83">
        <v>0.4</v>
      </c>
      <c r="L49" s="83">
        <v>10</v>
      </c>
      <c r="M49" s="83">
        <v>0.2</v>
      </c>
      <c r="N49" s="83"/>
      <c r="O49" s="83">
        <f t="shared" si="3"/>
        <v>11.7</v>
      </c>
      <c r="P49" s="40"/>
      <c r="Q49" s="40"/>
      <c r="R49" s="40"/>
      <c r="S49" s="40"/>
      <c r="T49" s="40"/>
      <c r="U49" s="40"/>
      <c r="V49" s="40"/>
    </row>
    <row r="50" spans="1:22" s="33" customFormat="1" ht="12.75">
      <c r="A50" s="83" t="s">
        <v>32</v>
      </c>
      <c r="B50" s="82" t="s">
        <v>29</v>
      </c>
      <c r="C50" s="83">
        <v>0.1</v>
      </c>
      <c r="D50" s="83">
        <v>0.4</v>
      </c>
      <c r="E50" s="83">
        <v>0.5</v>
      </c>
      <c r="F50" s="83">
        <v>1</v>
      </c>
      <c r="G50" s="83">
        <v>3</v>
      </c>
      <c r="H50" s="83">
        <v>4</v>
      </c>
      <c r="I50" s="83">
        <v>6</v>
      </c>
      <c r="J50" s="83">
        <v>3</v>
      </c>
      <c r="K50" s="83">
        <v>0.8</v>
      </c>
      <c r="L50" s="83">
        <v>0.8</v>
      </c>
      <c r="M50" s="83">
        <v>0.5</v>
      </c>
      <c r="N50" s="83"/>
      <c r="O50" s="83">
        <f t="shared" si="3"/>
        <v>20.1</v>
      </c>
      <c r="P50" s="40"/>
      <c r="Q50" s="40"/>
      <c r="R50" s="40"/>
      <c r="S50" s="40"/>
      <c r="T50" s="40"/>
      <c r="U50" s="40"/>
      <c r="V50" s="40"/>
    </row>
    <row r="51" spans="1:22" s="33" customFormat="1" ht="12.75">
      <c r="A51" s="83" t="s">
        <v>33</v>
      </c>
      <c r="B51" s="82" t="s">
        <v>29</v>
      </c>
      <c r="C51" s="83"/>
      <c r="D51" s="83"/>
      <c r="E51" s="83"/>
      <c r="F51" s="83"/>
      <c r="G51" s="83">
        <v>0.1</v>
      </c>
      <c r="H51" s="83">
        <v>2</v>
      </c>
      <c r="I51" s="83">
        <v>2</v>
      </c>
      <c r="J51" s="83">
        <v>1</v>
      </c>
      <c r="K51" s="83"/>
      <c r="L51" s="83"/>
      <c r="M51" s="83"/>
      <c r="N51" s="83"/>
      <c r="O51" s="83">
        <f t="shared" si="3"/>
        <v>5.1</v>
      </c>
      <c r="P51" s="40"/>
      <c r="Q51" s="40"/>
      <c r="R51" s="40"/>
      <c r="S51" s="40"/>
      <c r="T51" s="40"/>
      <c r="U51" s="40"/>
      <c r="V51" s="40"/>
    </row>
    <row r="52" spans="1:22" s="33" customFormat="1" ht="12.75">
      <c r="A52" s="83" t="s">
        <v>34</v>
      </c>
      <c r="B52" s="82" t="s">
        <v>29</v>
      </c>
      <c r="C52" s="83">
        <v>6</v>
      </c>
      <c r="D52" s="83">
        <v>4</v>
      </c>
      <c r="E52" s="83">
        <v>4</v>
      </c>
      <c r="F52" s="83">
        <v>4</v>
      </c>
      <c r="G52" s="83">
        <v>3</v>
      </c>
      <c r="H52" s="83">
        <v>2</v>
      </c>
      <c r="I52" s="83">
        <v>3</v>
      </c>
      <c r="J52" s="83">
        <v>4</v>
      </c>
      <c r="K52" s="83">
        <v>3</v>
      </c>
      <c r="L52" s="83">
        <v>5</v>
      </c>
      <c r="M52" s="83">
        <v>6</v>
      </c>
      <c r="N52" s="83">
        <v>6</v>
      </c>
      <c r="O52" s="83">
        <f t="shared" si="3"/>
        <v>50</v>
      </c>
      <c r="P52" s="40"/>
      <c r="Q52" s="40"/>
      <c r="R52" s="40"/>
      <c r="S52" s="40"/>
      <c r="T52" s="40"/>
      <c r="U52" s="40"/>
      <c r="V52" s="40"/>
    </row>
    <row r="53" spans="16:22" s="33" customFormat="1" ht="7.5" customHeight="1">
      <c r="P53" s="40"/>
      <c r="Q53" s="40"/>
      <c r="R53" s="40"/>
      <c r="S53" s="40"/>
      <c r="T53" s="40"/>
      <c r="U53" s="40"/>
      <c r="V53" s="40"/>
    </row>
    <row r="54" spans="1:22" s="33" customFormat="1" ht="12.75">
      <c r="A54" s="80" t="s">
        <v>93</v>
      </c>
      <c r="P54" s="40"/>
      <c r="Q54" s="40"/>
      <c r="R54" s="40"/>
      <c r="S54" s="40"/>
      <c r="T54" s="40"/>
      <c r="U54" s="40"/>
      <c r="V54" s="40"/>
    </row>
    <row r="55" spans="1:22" s="33" customFormat="1" ht="12.75">
      <c r="A55" s="26" t="s">
        <v>109</v>
      </c>
      <c r="P55" s="40"/>
      <c r="Q55" s="40"/>
      <c r="R55" s="40"/>
      <c r="S55" s="40"/>
      <c r="T55" s="40"/>
      <c r="U55" s="40"/>
      <c r="V55" s="40"/>
    </row>
    <row r="56" spans="16:22" s="33" customFormat="1" ht="12.75">
      <c r="P56" s="40"/>
      <c r="Q56" s="40"/>
      <c r="R56" s="40"/>
      <c r="S56" s="40"/>
      <c r="T56" s="40"/>
      <c r="U56" s="40"/>
      <c r="V56" s="40"/>
    </row>
    <row r="57" spans="16:22" s="33" customFormat="1" ht="12.75">
      <c r="P57" s="40"/>
      <c r="Q57" s="40"/>
      <c r="R57" s="40"/>
      <c r="S57" s="40"/>
      <c r="T57" s="40"/>
      <c r="U57" s="40"/>
      <c r="V57" s="40"/>
    </row>
    <row r="58" spans="16:22" s="33" customFormat="1" ht="12.75">
      <c r="P58" s="40"/>
      <c r="Q58" s="40"/>
      <c r="R58" s="40"/>
      <c r="S58" s="40"/>
      <c r="T58" s="40"/>
      <c r="U58" s="40"/>
      <c r="V58" s="40"/>
    </row>
    <row r="59" spans="1:22" s="33" customFormat="1" ht="12.75">
      <c r="A5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40"/>
      <c r="Q59" s="40"/>
      <c r="R59" s="40"/>
      <c r="S59" s="40"/>
      <c r="T59" s="40"/>
      <c r="U59" s="40"/>
      <c r="V59" s="40"/>
    </row>
    <row r="60" spans="1:22" s="33" customFormat="1" ht="12.75">
      <c r="A60" s="150" t="s">
        <v>292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40"/>
      <c r="Q60" s="40"/>
      <c r="R60" s="40"/>
      <c r="S60" s="40"/>
      <c r="T60" s="40"/>
      <c r="U60" s="40"/>
      <c r="V60" s="40"/>
    </row>
    <row r="61" spans="1:22" s="33" customFormat="1" ht="36">
      <c r="A61" s="79" t="s">
        <v>5</v>
      </c>
      <c r="B61" s="79" t="s">
        <v>282</v>
      </c>
      <c r="C61" s="79" t="s">
        <v>6</v>
      </c>
      <c r="D61" s="79" t="s">
        <v>7</v>
      </c>
      <c r="E61" s="79" t="s">
        <v>8</v>
      </c>
      <c r="F61" s="79" t="s">
        <v>9</v>
      </c>
      <c r="G61" s="79" t="s">
        <v>10</v>
      </c>
      <c r="H61" s="79" t="s">
        <v>11</v>
      </c>
      <c r="I61" s="79" t="s">
        <v>12</v>
      </c>
      <c r="J61" s="79" t="s">
        <v>13</v>
      </c>
      <c r="K61" s="79" t="s">
        <v>14</v>
      </c>
      <c r="L61" s="79" t="s">
        <v>15</v>
      </c>
      <c r="M61" s="79" t="s">
        <v>16</v>
      </c>
      <c r="N61" s="79" t="s">
        <v>17</v>
      </c>
      <c r="O61" s="85" t="s">
        <v>18</v>
      </c>
      <c r="P61" s="40"/>
      <c r="Q61" s="40"/>
      <c r="R61" s="40"/>
      <c r="S61" s="40"/>
      <c r="T61" s="40"/>
      <c r="U61" s="40"/>
      <c r="V61" s="40"/>
    </row>
    <row r="62" spans="1:22" s="33" customFormat="1" ht="12.75">
      <c r="A62" s="81" t="s">
        <v>99</v>
      </c>
      <c r="B62" s="104" t="s">
        <v>293</v>
      </c>
      <c r="C62" s="104">
        <v>25.1</v>
      </c>
      <c r="D62" s="104">
        <v>23.7</v>
      </c>
      <c r="E62" s="104">
        <v>21.4</v>
      </c>
      <c r="F62" s="104">
        <v>17.7</v>
      </c>
      <c r="G62" s="104">
        <v>14.3</v>
      </c>
      <c r="H62" s="104">
        <v>11.2</v>
      </c>
      <c r="I62" s="104">
        <v>10.9</v>
      </c>
      <c r="J62" s="104">
        <v>12.7</v>
      </c>
      <c r="K62" s="104">
        <v>14.2</v>
      </c>
      <c r="L62" s="104">
        <v>17.7</v>
      </c>
      <c r="M62" s="104">
        <v>20.6</v>
      </c>
      <c r="N62" s="104">
        <v>23.2</v>
      </c>
      <c r="O62" s="145">
        <f>AVERAGE(C62:N62)</f>
        <v>17.724999999999998</v>
      </c>
      <c r="P62" s="40"/>
      <c r="Q62" s="40"/>
      <c r="R62" s="40"/>
      <c r="S62" s="40"/>
      <c r="T62" s="40"/>
      <c r="U62" s="40"/>
      <c r="V62" s="40"/>
    </row>
    <row r="63" spans="1:22" s="33" customFormat="1" ht="12.75">
      <c r="A63" s="81" t="s">
        <v>103</v>
      </c>
      <c r="B63" s="104" t="s">
        <v>293</v>
      </c>
      <c r="C63" s="104">
        <v>30.4</v>
      </c>
      <c r="D63" s="104">
        <v>28.7</v>
      </c>
      <c r="E63" s="104">
        <v>26.4</v>
      </c>
      <c r="F63" s="104">
        <v>22.7</v>
      </c>
      <c r="G63" s="104">
        <v>19</v>
      </c>
      <c r="H63" s="104">
        <v>15.6</v>
      </c>
      <c r="I63" s="104">
        <v>14.9</v>
      </c>
      <c r="J63" s="104">
        <v>17.3</v>
      </c>
      <c r="K63" s="104">
        <v>18.9</v>
      </c>
      <c r="L63" s="104">
        <v>22.5</v>
      </c>
      <c r="M63" s="104">
        <v>25.3</v>
      </c>
      <c r="N63" s="104">
        <v>28.1</v>
      </c>
      <c r="O63" s="145">
        <f>AVERAGE(C63:N63)</f>
        <v>22.483333333333338</v>
      </c>
      <c r="P63" s="40"/>
      <c r="Q63" s="40"/>
      <c r="R63" s="40"/>
      <c r="S63" s="40"/>
      <c r="T63" s="40"/>
      <c r="U63" s="40"/>
      <c r="V63" s="40"/>
    </row>
    <row r="64" spans="1:22" s="33" customFormat="1" ht="12.75">
      <c r="A64" s="81" t="s">
        <v>104</v>
      </c>
      <c r="B64" s="104" t="s">
        <v>293</v>
      </c>
      <c r="C64" s="104">
        <v>20.4</v>
      </c>
      <c r="D64" s="104">
        <v>19.4</v>
      </c>
      <c r="E64" s="104">
        <v>17</v>
      </c>
      <c r="F64" s="104">
        <v>13.7</v>
      </c>
      <c r="G64" s="104">
        <v>10.3</v>
      </c>
      <c r="H64" s="104">
        <v>7.6</v>
      </c>
      <c r="I64" s="104">
        <v>7.4</v>
      </c>
      <c r="J64" s="104">
        <v>8.9</v>
      </c>
      <c r="K64" s="104">
        <v>9.9</v>
      </c>
      <c r="L64" s="104">
        <v>13</v>
      </c>
      <c r="M64" s="104">
        <v>15.9</v>
      </c>
      <c r="N64" s="104">
        <v>18.4</v>
      </c>
      <c r="O64" s="145">
        <f>AVERAGE(C64:N64)</f>
        <v>13.491666666666667</v>
      </c>
      <c r="P64" s="40"/>
      <c r="Q64" s="40"/>
      <c r="R64" s="40"/>
      <c r="S64" s="40"/>
      <c r="T64" s="40"/>
      <c r="U64" s="40"/>
      <c r="V64" s="40"/>
    </row>
    <row r="65" spans="1:22" s="33" customFormat="1" ht="12.75">
      <c r="A65" s="81" t="s">
        <v>105</v>
      </c>
      <c r="B65" s="104" t="s">
        <v>293</v>
      </c>
      <c r="C65" s="104">
        <v>38.5</v>
      </c>
      <c r="D65" s="104">
        <v>38</v>
      </c>
      <c r="E65" s="104">
        <v>35.7</v>
      </c>
      <c r="F65" s="104">
        <v>30.5</v>
      </c>
      <c r="G65" s="104">
        <v>28.3</v>
      </c>
      <c r="H65" s="104">
        <v>26</v>
      </c>
      <c r="I65" s="104">
        <v>26</v>
      </c>
      <c r="J65" s="104">
        <v>28.6</v>
      </c>
      <c r="K65" s="104">
        <v>31.7</v>
      </c>
      <c r="L65" s="104">
        <v>32.9</v>
      </c>
      <c r="M65" s="104">
        <v>36.7</v>
      </c>
      <c r="N65" s="104">
        <v>38.8</v>
      </c>
      <c r="O65" s="145">
        <v>38.8</v>
      </c>
      <c r="P65" s="40"/>
      <c r="Q65" s="40"/>
      <c r="R65" s="40"/>
      <c r="S65" s="40"/>
      <c r="T65" s="40"/>
      <c r="U65" s="40"/>
      <c r="V65" s="40"/>
    </row>
    <row r="66" spans="1:15" ht="12.75">
      <c r="A66" s="81" t="s">
        <v>106</v>
      </c>
      <c r="B66" s="104" t="s">
        <v>293</v>
      </c>
      <c r="C66" s="104">
        <v>9.4</v>
      </c>
      <c r="D66" s="104">
        <v>9.7</v>
      </c>
      <c r="E66" s="104">
        <v>6.3</v>
      </c>
      <c r="F66" s="104">
        <v>3.6</v>
      </c>
      <c r="G66" s="104">
        <v>0.2</v>
      </c>
      <c r="H66" s="104">
        <v>-1.6</v>
      </c>
      <c r="I66" s="104">
        <v>-1.5</v>
      </c>
      <c r="J66" s="104">
        <v>0.2</v>
      </c>
      <c r="K66" s="104">
        <v>0.3</v>
      </c>
      <c r="L66" s="104">
        <v>4</v>
      </c>
      <c r="M66" s="104">
        <v>6</v>
      </c>
      <c r="N66" s="104">
        <v>8.7</v>
      </c>
      <c r="O66" s="145">
        <v>-1.6</v>
      </c>
    </row>
    <row r="67" spans="1:15" ht="12.75">
      <c r="A67" s="81" t="s">
        <v>100</v>
      </c>
      <c r="B67" s="82" t="s">
        <v>23</v>
      </c>
      <c r="C67" s="104">
        <v>65</v>
      </c>
      <c r="D67" s="104">
        <v>70</v>
      </c>
      <c r="E67" s="104">
        <v>71</v>
      </c>
      <c r="F67" s="104">
        <v>77</v>
      </c>
      <c r="G67" s="104">
        <v>76</v>
      </c>
      <c r="H67" s="104">
        <v>79</v>
      </c>
      <c r="I67" s="104">
        <v>79</v>
      </c>
      <c r="J67" s="104">
        <v>74</v>
      </c>
      <c r="K67" s="104">
        <v>71</v>
      </c>
      <c r="L67" s="104">
        <v>69</v>
      </c>
      <c r="M67" s="104">
        <v>68</v>
      </c>
      <c r="N67" s="104">
        <v>64</v>
      </c>
      <c r="O67" s="145">
        <f>AVERAGE(C67:N67)</f>
        <v>71.91666666666667</v>
      </c>
    </row>
    <row r="68" spans="1:15" ht="12.75">
      <c r="A68" s="81" t="s">
        <v>102</v>
      </c>
      <c r="B68" s="82" t="s">
        <v>25</v>
      </c>
      <c r="C68" s="104">
        <v>121.6</v>
      </c>
      <c r="D68" s="104">
        <v>122.6</v>
      </c>
      <c r="E68" s="104">
        <v>153.9</v>
      </c>
      <c r="F68" s="104">
        <v>106.9</v>
      </c>
      <c r="G68" s="104">
        <v>92.1</v>
      </c>
      <c r="H68" s="104">
        <v>50</v>
      </c>
      <c r="I68" s="104">
        <v>52.9</v>
      </c>
      <c r="J68" s="104">
        <v>63.2</v>
      </c>
      <c r="K68" s="104">
        <v>77.7</v>
      </c>
      <c r="L68" s="104">
        <v>139.3</v>
      </c>
      <c r="M68" s="104">
        <v>131.2</v>
      </c>
      <c r="N68" s="104">
        <v>103.2</v>
      </c>
      <c r="O68" s="104">
        <f>SUM(C68:N68)</f>
        <v>1214.6000000000001</v>
      </c>
    </row>
    <row r="69" spans="1:15" ht="12.75">
      <c r="A69" s="81" t="s">
        <v>101</v>
      </c>
      <c r="B69" s="82" t="s">
        <v>27</v>
      </c>
      <c r="C69" s="104">
        <v>11.5</v>
      </c>
      <c r="D69" s="104">
        <v>10.8</v>
      </c>
      <c r="E69" s="104">
        <v>10</v>
      </c>
      <c r="F69" s="104">
        <v>8.9</v>
      </c>
      <c r="G69" s="104">
        <v>9</v>
      </c>
      <c r="H69" s="104">
        <v>8.4</v>
      </c>
      <c r="I69" s="104">
        <v>9.7</v>
      </c>
      <c r="J69" s="104">
        <v>10.3</v>
      </c>
      <c r="K69" s="104">
        <v>11.7</v>
      </c>
      <c r="L69" s="104">
        <v>11.5</v>
      </c>
      <c r="M69" s="104">
        <v>11.6</v>
      </c>
      <c r="N69" s="104">
        <v>11.8</v>
      </c>
      <c r="O69" s="145">
        <f>AVERAGE(C69:N69)</f>
        <v>10.433333333333332</v>
      </c>
    </row>
    <row r="70" spans="1:15" ht="12.75">
      <c r="A70" s="81" t="s">
        <v>107</v>
      </c>
      <c r="B70" s="82" t="s">
        <v>29</v>
      </c>
      <c r="C70" s="104">
        <v>9</v>
      </c>
      <c r="D70" s="104">
        <v>9</v>
      </c>
      <c r="E70" s="104">
        <v>9</v>
      </c>
      <c r="F70" s="104">
        <v>9</v>
      </c>
      <c r="G70" s="104">
        <v>8</v>
      </c>
      <c r="H70" s="104">
        <v>6</v>
      </c>
      <c r="I70" s="104">
        <v>7</v>
      </c>
      <c r="J70" s="104">
        <v>8</v>
      </c>
      <c r="K70" s="104">
        <v>7</v>
      </c>
      <c r="L70" s="104">
        <v>10</v>
      </c>
      <c r="M70" s="104">
        <v>10</v>
      </c>
      <c r="N70" s="104">
        <v>9</v>
      </c>
      <c r="O70" s="104">
        <f>SUM(C70:N70)</f>
        <v>101</v>
      </c>
    </row>
    <row r="71" spans="1:15" ht="12.75">
      <c r="A71" s="81" t="s">
        <v>28</v>
      </c>
      <c r="B71" s="82" t="s">
        <v>29</v>
      </c>
      <c r="C71" s="104">
        <v>11</v>
      </c>
      <c r="D71" s="104">
        <v>11</v>
      </c>
      <c r="E71" s="104">
        <v>13</v>
      </c>
      <c r="F71" s="104">
        <v>11</v>
      </c>
      <c r="G71" s="104">
        <v>9</v>
      </c>
      <c r="H71" s="104">
        <v>9</v>
      </c>
      <c r="I71" s="104">
        <v>10</v>
      </c>
      <c r="J71" s="104">
        <v>9</v>
      </c>
      <c r="K71" s="104">
        <v>10</v>
      </c>
      <c r="L71" s="104">
        <v>11</v>
      </c>
      <c r="M71" s="104">
        <v>10</v>
      </c>
      <c r="N71" s="104">
        <v>10</v>
      </c>
      <c r="O71" s="104">
        <f aca="true" t="shared" si="4" ref="O71:O76">SUM(C71:N71)</f>
        <v>124</v>
      </c>
    </row>
    <row r="72" spans="1:15" ht="12.75">
      <c r="A72" s="83" t="s">
        <v>30</v>
      </c>
      <c r="B72" s="82" t="s">
        <v>29</v>
      </c>
      <c r="C72" s="104">
        <v>6</v>
      </c>
      <c r="D72" s="104">
        <v>6</v>
      </c>
      <c r="E72" s="104">
        <v>6</v>
      </c>
      <c r="F72" s="104">
        <v>6</v>
      </c>
      <c r="G72" s="104">
        <v>8</v>
      </c>
      <c r="H72" s="104">
        <v>10</v>
      </c>
      <c r="I72" s="104">
        <v>10</v>
      </c>
      <c r="J72" s="104">
        <v>9</v>
      </c>
      <c r="K72" s="104">
        <v>8</v>
      </c>
      <c r="L72" s="104">
        <v>7</v>
      </c>
      <c r="M72" s="104">
        <v>7</v>
      </c>
      <c r="N72" s="104">
        <v>6</v>
      </c>
      <c r="O72" s="104">
        <f t="shared" si="4"/>
        <v>89</v>
      </c>
    </row>
    <row r="73" spans="1:15" ht="12.75">
      <c r="A73" s="83" t="s">
        <v>31</v>
      </c>
      <c r="B73" s="82" t="s">
        <v>29</v>
      </c>
      <c r="C73" s="104">
        <v>0</v>
      </c>
      <c r="D73" s="104">
        <v>0</v>
      </c>
      <c r="E73" s="104">
        <v>0.3</v>
      </c>
      <c r="F73" s="104">
        <v>0</v>
      </c>
      <c r="G73" s="104">
        <v>0.1</v>
      </c>
      <c r="H73" s="104">
        <v>0</v>
      </c>
      <c r="I73" s="104">
        <v>0.2</v>
      </c>
      <c r="J73" s="104">
        <v>0.2</v>
      </c>
      <c r="K73" s="104">
        <v>0.1</v>
      </c>
      <c r="L73" s="104">
        <v>0</v>
      </c>
      <c r="M73" s="104">
        <v>0.2</v>
      </c>
      <c r="N73" s="104">
        <v>0.2</v>
      </c>
      <c r="O73" s="104">
        <f t="shared" si="4"/>
        <v>1.3</v>
      </c>
    </row>
    <row r="74" spans="1:15" ht="12.75">
      <c r="A74" s="83" t="s">
        <v>32</v>
      </c>
      <c r="B74" s="82" t="s">
        <v>29</v>
      </c>
      <c r="C74" s="104">
        <v>0</v>
      </c>
      <c r="D74" s="104">
        <v>0.1</v>
      </c>
      <c r="E74" s="104">
        <v>0.3</v>
      </c>
      <c r="F74" s="104">
        <v>1</v>
      </c>
      <c r="G74" s="104">
        <v>2</v>
      </c>
      <c r="H74" s="104">
        <v>2</v>
      </c>
      <c r="I74" s="104">
        <v>2</v>
      </c>
      <c r="J74" s="104">
        <v>0.9</v>
      </c>
      <c r="K74" s="104">
        <v>0.5</v>
      </c>
      <c r="L74" s="104">
        <v>0.3</v>
      </c>
      <c r="M74" s="104">
        <v>0.2</v>
      </c>
      <c r="N74" s="104">
        <v>0.1</v>
      </c>
      <c r="O74" s="104">
        <f t="shared" si="4"/>
        <v>9.4</v>
      </c>
    </row>
    <row r="75" spans="1:15" ht="12.75">
      <c r="A75" s="83" t="s">
        <v>33</v>
      </c>
      <c r="B75" s="82" t="s">
        <v>29</v>
      </c>
      <c r="C75" s="104">
        <v>0</v>
      </c>
      <c r="D75" s="104">
        <v>0</v>
      </c>
      <c r="E75" s="104">
        <v>0</v>
      </c>
      <c r="F75" s="104">
        <v>0</v>
      </c>
      <c r="G75" s="104">
        <v>0</v>
      </c>
      <c r="H75" s="104">
        <v>0.4</v>
      </c>
      <c r="I75" s="104">
        <v>0.6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f t="shared" si="4"/>
        <v>1</v>
      </c>
    </row>
    <row r="76" spans="1:15" ht="12.75">
      <c r="A76" s="83" t="s">
        <v>34</v>
      </c>
      <c r="B76" s="82" t="s">
        <v>29</v>
      </c>
      <c r="C76" s="104">
        <v>6</v>
      </c>
      <c r="D76" s="104">
        <v>5</v>
      </c>
      <c r="E76" s="104">
        <v>4</v>
      </c>
      <c r="F76" s="104">
        <v>4</v>
      </c>
      <c r="G76" s="104">
        <v>3</v>
      </c>
      <c r="H76" s="104">
        <v>0.9</v>
      </c>
      <c r="I76" s="104">
        <v>3</v>
      </c>
      <c r="J76" s="104">
        <v>3</v>
      </c>
      <c r="K76" s="104">
        <v>2</v>
      </c>
      <c r="L76" s="104">
        <v>6</v>
      </c>
      <c r="M76" s="104">
        <v>5</v>
      </c>
      <c r="N76" s="104">
        <v>6</v>
      </c>
      <c r="O76" s="104">
        <f t="shared" si="4"/>
        <v>47.9</v>
      </c>
    </row>
    <row r="77" spans="2:15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2:15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2:15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12.75">
      <c r="A80" s="150" t="s">
        <v>294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</row>
    <row r="81" spans="1:15" ht="36">
      <c r="A81" s="79" t="s">
        <v>5</v>
      </c>
      <c r="B81" s="79" t="s">
        <v>282</v>
      </c>
      <c r="C81" s="79" t="s">
        <v>6</v>
      </c>
      <c r="D81" s="79" t="s">
        <v>7</v>
      </c>
      <c r="E81" s="79" t="s">
        <v>8</v>
      </c>
      <c r="F81" s="79" t="s">
        <v>9</v>
      </c>
      <c r="G81" s="79" t="s">
        <v>10</v>
      </c>
      <c r="H81" s="79" t="s">
        <v>11</v>
      </c>
      <c r="I81" s="79" t="s">
        <v>12</v>
      </c>
      <c r="J81" s="79" t="s">
        <v>13</v>
      </c>
      <c r="K81" s="79" t="s">
        <v>14</v>
      </c>
      <c r="L81" s="79" t="s">
        <v>15</v>
      </c>
      <c r="M81" s="79" t="s">
        <v>16</v>
      </c>
      <c r="N81" s="79" t="s">
        <v>17</v>
      </c>
      <c r="O81" s="85" t="s">
        <v>18</v>
      </c>
    </row>
    <row r="82" spans="1:15" ht="12.75">
      <c r="A82" s="81" t="s">
        <v>99</v>
      </c>
      <c r="B82" s="82" t="s">
        <v>295</v>
      </c>
      <c r="C82" s="104">
        <v>24.4</v>
      </c>
      <c r="D82" s="104">
        <v>23.3</v>
      </c>
      <c r="E82" s="104">
        <v>22.3</v>
      </c>
      <c r="F82" s="104">
        <v>17.9</v>
      </c>
      <c r="G82" s="104">
        <v>15</v>
      </c>
      <c r="H82" s="104">
        <v>11.8</v>
      </c>
      <c r="I82" s="104">
        <v>10.6</v>
      </c>
      <c r="J82" s="104">
        <v>13</v>
      </c>
      <c r="K82" s="104">
        <v>14.8</v>
      </c>
      <c r="L82" s="104">
        <v>17.7</v>
      </c>
      <c r="M82" s="104">
        <v>20.4</v>
      </c>
      <c r="N82" s="104">
        <v>23.5</v>
      </c>
      <c r="O82" s="145">
        <v>17.9</v>
      </c>
    </row>
    <row r="83" spans="1:15" ht="12.75">
      <c r="A83" s="81" t="s">
        <v>103</v>
      </c>
      <c r="B83" s="82" t="s">
        <v>295</v>
      </c>
      <c r="C83" s="104">
        <v>29.3</v>
      </c>
      <c r="D83" s="104">
        <v>28.2</v>
      </c>
      <c r="E83" s="104">
        <v>27.3</v>
      </c>
      <c r="F83" s="104">
        <v>22.6</v>
      </c>
      <c r="G83" s="104">
        <v>19.6</v>
      </c>
      <c r="H83" s="104">
        <v>15.9</v>
      </c>
      <c r="I83" s="104">
        <v>15</v>
      </c>
      <c r="J83" s="104">
        <v>18</v>
      </c>
      <c r="K83" s="104">
        <v>19.5</v>
      </c>
      <c r="L83" s="104">
        <v>22.3</v>
      </c>
      <c r="M83" s="104">
        <v>25.3</v>
      </c>
      <c r="N83" s="104">
        <v>28.8</v>
      </c>
      <c r="O83" s="145">
        <v>22.7</v>
      </c>
    </row>
    <row r="84" spans="1:15" ht="12.75">
      <c r="A84" s="81" t="s">
        <v>104</v>
      </c>
      <c r="B84" s="82" t="s">
        <v>295</v>
      </c>
      <c r="C84" s="104">
        <v>19.8</v>
      </c>
      <c r="D84" s="104">
        <v>18.8</v>
      </c>
      <c r="E84" s="104">
        <v>18</v>
      </c>
      <c r="F84" s="104">
        <v>14</v>
      </c>
      <c r="G84" s="104">
        <v>11.3</v>
      </c>
      <c r="H84" s="104">
        <v>8.5</v>
      </c>
      <c r="I84" s="104">
        <v>7.1</v>
      </c>
      <c r="J84" s="104">
        <v>8.8</v>
      </c>
      <c r="K84" s="104">
        <v>10.4</v>
      </c>
      <c r="L84" s="104">
        <v>13.3</v>
      </c>
      <c r="M84" s="104">
        <v>15.8</v>
      </c>
      <c r="N84" s="104">
        <v>18.6</v>
      </c>
      <c r="O84" s="145">
        <v>13.7</v>
      </c>
    </row>
    <row r="85" spans="1:15" ht="12.75">
      <c r="A85" s="81" t="s">
        <v>105</v>
      </c>
      <c r="B85" s="82" t="s">
        <v>295</v>
      </c>
      <c r="C85" s="104">
        <v>37.6</v>
      </c>
      <c r="D85" s="104">
        <v>35.6</v>
      </c>
      <c r="E85" s="104">
        <v>34.2</v>
      </c>
      <c r="F85" s="104">
        <v>32.8</v>
      </c>
      <c r="G85" s="104">
        <v>30</v>
      </c>
      <c r="H85" s="104">
        <v>26.2</v>
      </c>
      <c r="I85" s="104">
        <v>29.4</v>
      </c>
      <c r="J85" s="104">
        <v>33.7</v>
      </c>
      <c r="K85" s="104">
        <v>32.6</v>
      </c>
      <c r="L85" s="104">
        <v>31.8</v>
      </c>
      <c r="M85" s="104">
        <v>35.9</v>
      </c>
      <c r="N85" s="104">
        <v>40.5</v>
      </c>
      <c r="O85" s="145">
        <v>40.5</v>
      </c>
    </row>
    <row r="86" spans="1:15" ht="12.75">
      <c r="A86" s="81" t="s">
        <v>106</v>
      </c>
      <c r="B86" s="82" t="s">
        <v>295</v>
      </c>
      <c r="C86" s="104">
        <v>26.6</v>
      </c>
      <c r="D86" s="104">
        <v>26.8</v>
      </c>
      <c r="E86" s="104">
        <v>25.3</v>
      </c>
      <c r="F86" s="104">
        <v>22</v>
      </c>
      <c r="G86" s="104">
        <v>20</v>
      </c>
      <c r="H86" s="104">
        <v>19.3</v>
      </c>
      <c r="I86" s="104">
        <v>19</v>
      </c>
      <c r="J86" s="104">
        <v>19.4</v>
      </c>
      <c r="K86" s="104">
        <v>21.7</v>
      </c>
      <c r="L86" s="104">
        <v>21.5</v>
      </c>
      <c r="M86" s="104">
        <v>25</v>
      </c>
      <c r="N86" s="104">
        <v>25.6</v>
      </c>
      <c r="O86" s="145">
        <v>26.8</v>
      </c>
    </row>
    <row r="87" spans="1:15" ht="12.75">
      <c r="A87" s="81" t="s">
        <v>100</v>
      </c>
      <c r="B87" s="82" t="s">
        <v>23</v>
      </c>
      <c r="C87" s="104">
        <v>65.4</v>
      </c>
      <c r="D87" s="104">
        <v>68.7</v>
      </c>
      <c r="E87" s="104">
        <v>71.1</v>
      </c>
      <c r="F87" s="104">
        <v>78</v>
      </c>
      <c r="G87" s="104">
        <v>79.4</v>
      </c>
      <c r="H87" s="104">
        <v>79.8</v>
      </c>
      <c r="I87" s="104">
        <v>78.3</v>
      </c>
      <c r="J87" s="104">
        <v>72.5</v>
      </c>
      <c r="K87" s="104">
        <v>69.1</v>
      </c>
      <c r="L87" s="104">
        <v>69.5</v>
      </c>
      <c r="M87" s="104">
        <v>66.7</v>
      </c>
      <c r="N87" s="104">
        <v>64</v>
      </c>
      <c r="O87" s="145">
        <v>71.9</v>
      </c>
    </row>
    <row r="88" spans="1:15" ht="12.75">
      <c r="A88" s="81" t="s">
        <v>102</v>
      </c>
      <c r="B88" s="82" t="s">
        <v>25</v>
      </c>
      <c r="C88" s="104">
        <v>127</v>
      </c>
      <c r="D88" s="104">
        <v>87.9</v>
      </c>
      <c r="E88" s="104">
        <v>94.1</v>
      </c>
      <c r="F88" s="104">
        <v>139.7</v>
      </c>
      <c r="G88" s="104">
        <v>112.4</v>
      </c>
      <c r="H88" s="104">
        <v>71.1</v>
      </c>
      <c r="I88" s="104">
        <v>58.8</v>
      </c>
      <c r="J88" s="104">
        <v>58.2</v>
      </c>
      <c r="K88" s="104">
        <v>63.8</v>
      </c>
      <c r="L88" s="104">
        <v>117.8</v>
      </c>
      <c r="M88" s="104">
        <v>107</v>
      </c>
      <c r="N88" s="104">
        <v>151.1</v>
      </c>
      <c r="O88" s="104">
        <v>1188.9</v>
      </c>
    </row>
    <row r="89" spans="1:15" ht="12.75">
      <c r="A89" s="81" t="s">
        <v>101</v>
      </c>
      <c r="B89" s="82" t="s">
        <v>27</v>
      </c>
      <c r="C89" s="104">
        <v>12.7</v>
      </c>
      <c r="D89" s="104">
        <v>11.8</v>
      </c>
      <c r="E89" s="104">
        <v>11.4</v>
      </c>
      <c r="F89" s="104">
        <v>10.1</v>
      </c>
      <c r="G89" s="104">
        <v>9.7</v>
      </c>
      <c r="H89" s="104">
        <v>10.7</v>
      </c>
      <c r="I89" s="104">
        <v>10.8</v>
      </c>
      <c r="J89" s="104">
        <v>10.7</v>
      </c>
      <c r="K89" s="104">
        <v>12.5</v>
      </c>
      <c r="L89" s="104">
        <v>13</v>
      </c>
      <c r="M89" s="104">
        <v>13.4</v>
      </c>
      <c r="N89" s="104">
        <v>13</v>
      </c>
      <c r="O89" s="145">
        <v>11.6</v>
      </c>
    </row>
    <row r="90" spans="1:15" ht="12.75">
      <c r="A90" s="81" t="s">
        <v>107</v>
      </c>
      <c r="B90" s="82" t="s">
        <v>29</v>
      </c>
      <c r="C90" s="104">
        <v>8.2</v>
      </c>
      <c r="D90" s="104">
        <v>6.4</v>
      </c>
      <c r="E90" s="104">
        <v>7.1</v>
      </c>
      <c r="F90" s="104">
        <v>10.2</v>
      </c>
      <c r="G90" s="104">
        <v>6.8</v>
      </c>
      <c r="H90" s="104">
        <v>8.2</v>
      </c>
      <c r="I90" s="104">
        <v>6.7</v>
      </c>
      <c r="J90" s="104">
        <v>5.2</v>
      </c>
      <c r="K90" s="104">
        <v>7.7</v>
      </c>
      <c r="L90" s="104">
        <v>10.4</v>
      </c>
      <c r="M90" s="104">
        <v>9.8</v>
      </c>
      <c r="N90" s="104">
        <v>9.2</v>
      </c>
      <c r="O90" s="104">
        <v>95.9</v>
      </c>
    </row>
    <row r="91" spans="1:15" ht="12.75">
      <c r="A91" s="81" t="s">
        <v>28</v>
      </c>
      <c r="B91" s="82" t="s">
        <v>29</v>
      </c>
      <c r="C91" s="104">
        <v>11.5</v>
      </c>
      <c r="D91" s="104">
        <v>12</v>
      </c>
      <c r="E91" s="104">
        <v>12.2</v>
      </c>
      <c r="F91" s="104">
        <v>10.1</v>
      </c>
      <c r="G91" s="104">
        <v>8.5</v>
      </c>
      <c r="H91" s="104">
        <v>7.2</v>
      </c>
      <c r="I91" s="104">
        <v>9.6</v>
      </c>
      <c r="J91" s="104">
        <v>11</v>
      </c>
      <c r="K91" s="104">
        <v>9</v>
      </c>
      <c r="L91" s="104">
        <v>8.3</v>
      </c>
      <c r="M91" s="104">
        <v>9.2</v>
      </c>
      <c r="N91" s="104">
        <v>11</v>
      </c>
      <c r="O91" s="104">
        <v>119.6</v>
      </c>
    </row>
    <row r="92" spans="1:15" ht="12.75">
      <c r="A92" s="83" t="s">
        <v>30</v>
      </c>
      <c r="B92" s="82" t="s">
        <v>29</v>
      </c>
      <c r="C92" s="104">
        <v>4.7</v>
      </c>
      <c r="D92" s="104">
        <v>4.4</v>
      </c>
      <c r="E92" s="104">
        <v>4.9</v>
      </c>
      <c r="F92" s="104">
        <v>9.3</v>
      </c>
      <c r="G92" s="104">
        <v>9.7</v>
      </c>
      <c r="H92" s="104">
        <v>11.6</v>
      </c>
      <c r="I92" s="104">
        <v>9.4</v>
      </c>
      <c r="J92" s="104">
        <v>8.1</v>
      </c>
      <c r="K92" s="104">
        <v>7.8</v>
      </c>
      <c r="L92" s="104">
        <v>8.8</v>
      </c>
      <c r="M92" s="104">
        <v>7</v>
      </c>
      <c r="N92" s="104">
        <v>6.6</v>
      </c>
      <c r="O92" s="104">
        <v>92.3</v>
      </c>
    </row>
    <row r="93" spans="1:15" ht="12.75">
      <c r="A93" s="83" t="s">
        <v>31</v>
      </c>
      <c r="B93" s="82" t="s">
        <v>29</v>
      </c>
      <c r="C93" s="104">
        <v>0.1</v>
      </c>
      <c r="D93" s="104">
        <v>0</v>
      </c>
      <c r="E93" s="104">
        <v>0.2</v>
      </c>
      <c r="F93" s="104">
        <v>0</v>
      </c>
      <c r="G93" s="104">
        <v>0</v>
      </c>
      <c r="H93" s="104">
        <v>0</v>
      </c>
      <c r="I93" s="104">
        <v>0</v>
      </c>
      <c r="J93" s="104">
        <v>0.6</v>
      </c>
      <c r="K93" s="104">
        <v>0.4</v>
      </c>
      <c r="L93" s="104">
        <v>0.2</v>
      </c>
      <c r="M93" s="104">
        <v>0.1</v>
      </c>
      <c r="N93" s="104">
        <v>0</v>
      </c>
      <c r="O93" s="104">
        <v>1.6</v>
      </c>
    </row>
    <row r="94" spans="1:15" ht="12.75">
      <c r="A94" s="83" t="s">
        <v>32</v>
      </c>
      <c r="B94" s="82" t="s">
        <v>29</v>
      </c>
      <c r="C94" s="104">
        <v>0.1</v>
      </c>
      <c r="D94" s="104">
        <v>0</v>
      </c>
      <c r="E94" s="104">
        <v>0.2</v>
      </c>
      <c r="F94" s="104">
        <v>0.6</v>
      </c>
      <c r="G94" s="104">
        <v>1.3</v>
      </c>
      <c r="H94" s="104">
        <v>0.7</v>
      </c>
      <c r="I94" s="104">
        <v>1.4</v>
      </c>
      <c r="J94" s="104">
        <v>0.6</v>
      </c>
      <c r="K94" s="104">
        <v>0.5</v>
      </c>
      <c r="L94" s="104">
        <v>0.1</v>
      </c>
      <c r="M94" s="104">
        <v>0.1</v>
      </c>
      <c r="N94" s="104">
        <v>0</v>
      </c>
      <c r="O94" s="104">
        <v>5</v>
      </c>
    </row>
    <row r="95" spans="1:15" ht="12.75">
      <c r="A95" s="83" t="s">
        <v>33</v>
      </c>
      <c r="B95" s="82" t="s">
        <v>29</v>
      </c>
      <c r="C95" s="104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0.5</v>
      </c>
      <c r="I95" s="104">
        <v>0.2</v>
      </c>
      <c r="J95" s="104">
        <v>0.5</v>
      </c>
      <c r="K95" s="104">
        <v>0</v>
      </c>
      <c r="L95" s="104">
        <v>0</v>
      </c>
      <c r="M95" s="104">
        <v>0</v>
      </c>
      <c r="N95" s="104">
        <v>0</v>
      </c>
      <c r="O95" s="104">
        <v>1.2</v>
      </c>
    </row>
    <row r="96" spans="1:15" ht="12.75">
      <c r="A96" s="83" t="s">
        <v>34</v>
      </c>
      <c r="B96" s="82" t="s">
        <v>29</v>
      </c>
      <c r="C96" s="104">
        <v>6</v>
      </c>
      <c r="D96" s="104">
        <v>4.9</v>
      </c>
      <c r="E96" s="104">
        <v>4</v>
      </c>
      <c r="F96" s="104">
        <v>3</v>
      </c>
      <c r="G96" s="104">
        <v>2.7</v>
      </c>
      <c r="H96" s="104">
        <v>2.4</v>
      </c>
      <c r="I96" s="104">
        <v>1.4</v>
      </c>
      <c r="J96" s="104">
        <v>2.9</v>
      </c>
      <c r="K96" s="104">
        <v>3.3</v>
      </c>
      <c r="L96" s="104">
        <v>6.2</v>
      </c>
      <c r="M96" s="104">
        <v>4.1</v>
      </c>
      <c r="N96" s="104">
        <v>6.5</v>
      </c>
      <c r="O96" s="104">
        <v>47.4</v>
      </c>
    </row>
    <row r="97" spans="2:15" ht="12.7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2:15" ht="12.7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</sheetData>
  <mergeCells count="6">
    <mergeCell ref="A60:O60"/>
    <mergeCell ref="A80:O80"/>
    <mergeCell ref="J1:O1"/>
    <mergeCell ref="A5:O5"/>
    <mergeCell ref="A3:O3"/>
    <mergeCell ref="A39:O39"/>
  </mergeCells>
  <printOptions horizontalCentered="1"/>
  <pageMargins left="0" right="0" top="0.7874015748031497" bottom="0" header="0" footer="0"/>
  <pageSetup horizontalDpi="300" verticalDpi="300" orientation="portrait" paperSize="9" r:id="rId3"/>
  <headerFooter alignWithMargins="0">
    <oddFooter>&amp;C&amp;G&amp;R&amp;P/&amp;N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7"/>
  <sheetViews>
    <sheetView workbookViewId="0" topLeftCell="A1">
      <selection activeCell="A3" sqref="A3"/>
    </sheetView>
  </sheetViews>
  <sheetFormatPr defaultColWidth="11.421875" defaultRowHeight="12.75"/>
  <cols>
    <col min="1" max="1" width="24.7109375" style="30" customWidth="1"/>
    <col min="2" max="2" width="0" style="30" hidden="1" customWidth="1"/>
    <col min="3" max="3" width="26.28125" style="30" customWidth="1"/>
    <col min="5" max="5" width="11.421875" style="30" customWidth="1"/>
  </cols>
  <sheetData>
    <row r="1" spans="1:5" ht="16.5" customHeight="1">
      <c r="A1" s="41" t="s">
        <v>94</v>
      </c>
      <c r="B1" s="34"/>
      <c r="C1"/>
      <c r="D1" s="38" t="s">
        <v>270</v>
      </c>
      <c r="E1"/>
    </row>
    <row r="2" spans="1:5" ht="7.5" customHeight="1">
      <c r="A2" s="41"/>
      <c r="C2"/>
      <c r="E2"/>
    </row>
    <row r="3" spans="1:5" ht="13.5" customHeight="1">
      <c r="A3" s="41" t="s">
        <v>245</v>
      </c>
      <c r="C3" s="41"/>
      <c r="D3" s="41"/>
      <c r="E3" s="41"/>
    </row>
    <row r="4" ht="5.25" customHeight="1" thickBot="1">
      <c r="E4" s="65"/>
    </row>
    <row r="5" spans="1:5" s="31" customFormat="1" ht="18" customHeight="1" thickBot="1">
      <c r="A5" s="153" t="s">
        <v>246</v>
      </c>
      <c r="B5" s="155"/>
      <c r="C5" s="154"/>
      <c r="E5" s="51"/>
    </row>
    <row r="6" spans="1:5" s="31" customFormat="1" ht="15" customHeight="1" thickBot="1">
      <c r="A6" s="153" t="s">
        <v>249</v>
      </c>
      <c r="B6" s="155"/>
      <c r="C6" s="154"/>
      <c r="E6" s="51"/>
    </row>
    <row r="7" spans="1:5" s="31" customFormat="1" ht="16.5" customHeight="1">
      <c r="A7" s="156" t="s">
        <v>244</v>
      </c>
      <c r="B7" s="86"/>
      <c r="C7" s="87" t="s">
        <v>102</v>
      </c>
      <c r="E7" s="51"/>
    </row>
    <row r="8" spans="1:5" s="31" customFormat="1" ht="12.75" customHeight="1" thickBot="1">
      <c r="A8" s="157"/>
      <c r="B8" s="88" t="s">
        <v>110</v>
      </c>
      <c r="C8" s="89" t="s">
        <v>247</v>
      </c>
      <c r="E8" s="51"/>
    </row>
    <row r="9" spans="1:3" ht="12.75" hidden="1">
      <c r="A9" s="55"/>
      <c r="B9" s="56">
        <v>1861</v>
      </c>
      <c r="C9" s="58">
        <v>584</v>
      </c>
    </row>
    <row r="10" spans="1:3" ht="12.75" hidden="1">
      <c r="A10" s="52"/>
      <c r="B10" s="56">
        <v>1862</v>
      </c>
      <c r="C10" s="59">
        <v>1061</v>
      </c>
    </row>
    <row r="11" spans="1:3" ht="12.75" hidden="1">
      <c r="A11" s="52"/>
      <c r="B11" s="56">
        <v>1863</v>
      </c>
      <c r="C11" s="59">
        <v>685</v>
      </c>
    </row>
    <row r="12" spans="1:3" ht="12.75" hidden="1">
      <c r="A12" s="52"/>
      <c r="B12" s="56">
        <v>1864</v>
      </c>
      <c r="C12" s="59">
        <v>744</v>
      </c>
    </row>
    <row r="13" spans="1:3" ht="12.75" hidden="1">
      <c r="A13" s="52"/>
      <c r="B13" s="56">
        <v>1865</v>
      </c>
      <c r="C13" s="59">
        <v>775</v>
      </c>
    </row>
    <row r="14" spans="1:3" ht="12.75" hidden="1">
      <c r="A14" s="52"/>
      <c r="B14" s="56">
        <v>1866</v>
      </c>
      <c r="C14" s="59">
        <v>865</v>
      </c>
    </row>
    <row r="15" spans="1:3" ht="12.75" hidden="1">
      <c r="A15" s="52"/>
      <c r="B15" s="56">
        <v>1867</v>
      </c>
      <c r="C15" s="59">
        <v>583</v>
      </c>
    </row>
    <row r="16" spans="1:3" ht="12.75" hidden="1">
      <c r="A16" s="52"/>
      <c r="B16" s="56">
        <v>1868</v>
      </c>
      <c r="C16" s="59">
        <v>1145</v>
      </c>
    </row>
    <row r="17" spans="1:3" ht="12.75" hidden="1">
      <c r="A17" s="52"/>
      <c r="B17" s="56">
        <v>1869</v>
      </c>
      <c r="C17" s="59">
        <v>1171</v>
      </c>
    </row>
    <row r="18" spans="1:3" ht="12.75">
      <c r="A18" s="52" t="s">
        <v>229</v>
      </c>
      <c r="B18" s="56"/>
      <c r="C18" s="60">
        <f>AVERAGE(C9:C17)</f>
        <v>845.8888888888889</v>
      </c>
    </row>
    <row r="19" spans="1:3" ht="12.75" hidden="1">
      <c r="A19" s="52"/>
      <c r="B19" s="56">
        <v>1870</v>
      </c>
      <c r="C19" s="61">
        <v>837</v>
      </c>
    </row>
    <row r="20" spans="1:3" ht="12.75" hidden="1">
      <c r="A20" s="52"/>
      <c r="B20" s="56">
        <v>1871</v>
      </c>
      <c r="C20" s="61">
        <v>748</v>
      </c>
    </row>
    <row r="21" spans="1:3" ht="12.75" hidden="1">
      <c r="A21" s="52"/>
      <c r="B21" s="56">
        <v>1872</v>
      </c>
      <c r="C21" s="61">
        <v>778</v>
      </c>
    </row>
    <row r="22" spans="1:3" ht="12.75" hidden="1">
      <c r="A22" s="52"/>
      <c r="B22" s="56">
        <v>1873</v>
      </c>
      <c r="C22" s="61">
        <v>778</v>
      </c>
    </row>
    <row r="23" spans="1:3" ht="12.75" hidden="1">
      <c r="A23" s="52"/>
      <c r="B23" s="56">
        <v>1874</v>
      </c>
      <c r="C23" s="61">
        <v>957</v>
      </c>
    </row>
    <row r="24" spans="1:3" ht="12.75" hidden="1">
      <c r="A24" s="52"/>
      <c r="B24" s="56">
        <v>1875</v>
      </c>
      <c r="C24" s="61">
        <v>937</v>
      </c>
    </row>
    <row r="25" spans="1:3" ht="12.75" hidden="1">
      <c r="A25" s="52"/>
      <c r="B25" s="56">
        <v>1876</v>
      </c>
      <c r="C25" s="61">
        <v>872</v>
      </c>
    </row>
    <row r="26" spans="1:3" ht="12.75" hidden="1">
      <c r="A26" s="52"/>
      <c r="B26" s="56">
        <v>1877</v>
      </c>
      <c r="C26" s="61">
        <v>994</v>
      </c>
    </row>
    <row r="27" spans="1:3" ht="12.75" hidden="1">
      <c r="A27" s="52"/>
      <c r="B27" s="56">
        <v>1878</v>
      </c>
      <c r="C27" s="61">
        <v>1131</v>
      </c>
    </row>
    <row r="28" spans="1:3" ht="12.75" hidden="1">
      <c r="A28" s="52"/>
      <c r="B28" s="56">
        <v>1879</v>
      </c>
      <c r="C28" s="61">
        <v>631</v>
      </c>
    </row>
    <row r="29" spans="1:3" ht="12.75">
      <c r="A29" s="52" t="s">
        <v>230</v>
      </c>
      <c r="B29" s="56"/>
      <c r="C29" s="60">
        <f>AVERAGE(C19:C28)</f>
        <v>866.3</v>
      </c>
    </row>
    <row r="30" spans="1:3" ht="12.75" hidden="1">
      <c r="A30" s="52"/>
      <c r="B30" s="56">
        <v>1880</v>
      </c>
      <c r="C30" s="61">
        <v>901</v>
      </c>
    </row>
    <row r="31" spans="1:3" ht="12.75" hidden="1">
      <c r="A31" s="52"/>
      <c r="B31" s="56">
        <v>1881</v>
      </c>
      <c r="C31" s="61">
        <v>1046</v>
      </c>
    </row>
    <row r="32" spans="1:3" ht="12.75" hidden="1">
      <c r="A32" s="52"/>
      <c r="B32" s="56">
        <v>1882</v>
      </c>
      <c r="C32" s="61">
        <v>949</v>
      </c>
    </row>
    <row r="33" spans="1:3" ht="12.75" hidden="1">
      <c r="A33" s="52"/>
      <c r="B33" s="56">
        <v>1883</v>
      </c>
      <c r="C33" s="61">
        <v>1150</v>
      </c>
    </row>
    <row r="34" spans="1:3" ht="12.75" hidden="1">
      <c r="A34" s="52"/>
      <c r="B34" s="56">
        <v>1884</v>
      </c>
      <c r="C34" s="61">
        <v>1105</v>
      </c>
    </row>
    <row r="35" spans="1:3" ht="12.75" hidden="1">
      <c r="A35" s="52"/>
      <c r="B35" s="56">
        <v>1885</v>
      </c>
      <c r="C35" s="61">
        <v>1029</v>
      </c>
    </row>
    <row r="36" spans="1:3" ht="12.75" hidden="1">
      <c r="A36" s="52"/>
      <c r="B36" s="56">
        <v>1886</v>
      </c>
      <c r="C36" s="61">
        <v>915</v>
      </c>
    </row>
    <row r="37" spans="1:3" ht="12.75" hidden="1">
      <c r="A37" s="52"/>
      <c r="B37" s="56">
        <v>1887</v>
      </c>
      <c r="C37" s="61">
        <v>708</v>
      </c>
    </row>
    <row r="38" spans="1:3" ht="12.75" hidden="1">
      <c r="A38" s="52"/>
      <c r="B38" s="56">
        <v>1888</v>
      </c>
      <c r="C38" s="61">
        <v>1089</v>
      </c>
    </row>
    <row r="39" spans="1:3" ht="12.75" hidden="1">
      <c r="A39" s="52"/>
      <c r="B39" s="56">
        <v>1889</v>
      </c>
      <c r="C39" s="61">
        <v>1278</v>
      </c>
    </row>
    <row r="40" spans="1:3" ht="12.75">
      <c r="A40" s="52" t="s">
        <v>231</v>
      </c>
      <c r="B40" s="56"/>
      <c r="C40" s="60">
        <f>AVERAGE(C30:C39)</f>
        <v>1017</v>
      </c>
    </row>
    <row r="41" spans="1:3" ht="12.75" hidden="1">
      <c r="A41" s="52"/>
      <c r="B41" s="56">
        <v>1890</v>
      </c>
      <c r="C41" s="61">
        <v>831</v>
      </c>
    </row>
    <row r="42" spans="1:3" ht="12.75" hidden="1">
      <c r="A42" s="52"/>
      <c r="B42" s="56">
        <v>1891</v>
      </c>
      <c r="C42" s="61">
        <v>954</v>
      </c>
    </row>
    <row r="43" spans="1:3" ht="12.75" hidden="1">
      <c r="A43" s="52"/>
      <c r="B43" s="56">
        <v>1892</v>
      </c>
      <c r="C43" s="61">
        <v>701</v>
      </c>
    </row>
    <row r="44" spans="1:3" ht="12.75" hidden="1">
      <c r="A44" s="52"/>
      <c r="B44" s="56">
        <v>1893</v>
      </c>
      <c r="C44" s="61">
        <v>547</v>
      </c>
    </row>
    <row r="45" spans="1:3" ht="12.75" hidden="1">
      <c r="A45" s="52"/>
      <c r="B45" s="56">
        <v>1894</v>
      </c>
      <c r="C45" s="61">
        <v>881</v>
      </c>
    </row>
    <row r="46" spans="1:3" ht="12.75" hidden="1">
      <c r="A46" s="52"/>
      <c r="B46" s="56">
        <v>1895</v>
      </c>
      <c r="C46" s="61">
        <v>1454</v>
      </c>
    </row>
    <row r="47" spans="1:3" ht="12.75" hidden="1">
      <c r="A47" s="52"/>
      <c r="B47" s="56">
        <v>1896</v>
      </c>
      <c r="C47" s="61">
        <v>759</v>
      </c>
    </row>
    <row r="48" spans="1:3" ht="12.75" hidden="1">
      <c r="A48" s="52"/>
      <c r="B48" s="56">
        <v>1897</v>
      </c>
      <c r="C48" s="61">
        <v>845</v>
      </c>
    </row>
    <row r="49" spans="1:3" ht="12.75" hidden="1">
      <c r="A49" s="52"/>
      <c r="B49" s="56">
        <v>1898</v>
      </c>
      <c r="C49" s="61">
        <v>1004</v>
      </c>
    </row>
    <row r="50" spans="1:3" ht="12.75" hidden="1">
      <c r="A50" s="52"/>
      <c r="B50" s="56">
        <v>1899</v>
      </c>
      <c r="C50" s="61">
        <v>1031</v>
      </c>
    </row>
    <row r="51" spans="1:3" ht="12.75">
      <c r="A51" s="52" t="s">
        <v>232</v>
      </c>
      <c r="B51" s="56"/>
      <c r="C51" s="60">
        <f>AVERAGE(C41:C50)</f>
        <v>900.7</v>
      </c>
    </row>
    <row r="52" spans="1:3" ht="12.75" hidden="1">
      <c r="A52" s="52"/>
      <c r="B52" s="56">
        <v>1900</v>
      </c>
      <c r="C52" s="61">
        <v>2023</v>
      </c>
    </row>
    <row r="53" spans="1:3" ht="12.75" hidden="1">
      <c r="A53" s="52"/>
      <c r="B53" s="56">
        <v>1901</v>
      </c>
      <c r="C53" s="61">
        <v>891</v>
      </c>
    </row>
    <row r="54" spans="1:3" ht="12.75" hidden="1">
      <c r="A54" s="52"/>
      <c r="B54" s="56">
        <v>1902</v>
      </c>
      <c r="C54" s="61">
        <v>790</v>
      </c>
    </row>
    <row r="55" spans="1:3" ht="12.75" hidden="1">
      <c r="A55" s="52"/>
      <c r="B55" s="56">
        <v>1903</v>
      </c>
      <c r="C55" s="61">
        <v>1042</v>
      </c>
    </row>
    <row r="56" spans="1:3" ht="12.75" hidden="1">
      <c r="A56" s="52"/>
      <c r="B56" s="56">
        <v>1904</v>
      </c>
      <c r="C56" s="61">
        <v>793</v>
      </c>
    </row>
    <row r="57" spans="1:3" ht="12.75" hidden="1">
      <c r="A57" s="52"/>
      <c r="B57" s="56">
        <v>1905</v>
      </c>
      <c r="C57" s="61">
        <v>1060</v>
      </c>
    </row>
    <row r="58" spans="1:3" ht="12.75" hidden="1">
      <c r="A58" s="52"/>
      <c r="B58" s="56">
        <v>1906</v>
      </c>
      <c r="C58" s="61">
        <v>771</v>
      </c>
    </row>
    <row r="59" spans="1:3" ht="12.75" hidden="1">
      <c r="A59" s="52"/>
      <c r="B59" s="56">
        <v>1907</v>
      </c>
      <c r="C59" s="61">
        <v>685</v>
      </c>
    </row>
    <row r="60" spans="1:3" ht="12.75" hidden="1">
      <c r="A60" s="52"/>
      <c r="B60" s="56">
        <v>1908</v>
      </c>
      <c r="C60" s="61">
        <v>760</v>
      </c>
    </row>
    <row r="61" spans="1:3" ht="12.75" hidden="1">
      <c r="A61" s="52"/>
      <c r="B61" s="56">
        <v>1909</v>
      </c>
      <c r="C61" s="61">
        <v>799</v>
      </c>
    </row>
    <row r="62" spans="1:3" ht="12.75">
      <c r="A62" s="52" t="s">
        <v>233</v>
      </c>
      <c r="B62" s="56"/>
      <c r="C62" s="60">
        <f>AVERAGE(C52:C61)</f>
        <v>961.4</v>
      </c>
    </row>
    <row r="63" spans="1:3" ht="12.75" hidden="1">
      <c r="A63" s="52"/>
      <c r="B63" s="56">
        <v>1910</v>
      </c>
      <c r="C63" s="61">
        <v>666</v>
      </c>
    </row>
    <row r="64" spans="1:3" ht="12.75" hidden="1">
      <c r="A64" s="52"/>
      <c r="B64" s="56">
        <v>1911</v>
      </c>
      <c r="C64" s="61">
        <v>1230</v>
      </c>
    </row>
    <row r="65" spans="1:3" ht="12.75" hidden="1">
      <c r="A65" s="52"/>
      <c r="B65" s="56">
        <v>1912</v>
      </c>
      <c r="C65" s="61">
        <v>1504</v>
      </c>
    </row>
    <row r="66" spans="1:3" ht="12.75" hidden="1">
      <c r="A66" s="52"/>
      <c r="B66" s="56">
        <v>1913</v>
      </c>
      <c r="C66" s="61">
        <v>1137</v>
      </c>
    </row>
    <row r="67" spans="1:3" ht="12.75" hidden="1">
      <c r="A67" s="52"/>
      <c r="B67" s="56">
        <v>1914</v>
      </c>
      <c r="C67" s="61">
        <v>1741</v>
      </c>
    </row>
    <row r="68" spans="1:3" ht="12.75" hidden="1">
      <c r="A68" s="52"/>
      <c r="B68" s="56">
        <v>1915</v>
      </c>
      <c r="C68" s="61">
        <v>928</v>
      </c>
    </row>
    <row r="69" spans="1:3" ht="12.75" hidden="1">
      <c r="A69" s="52"/>
      <c r="B69" s="56">
        <v>1916</v>
      </c>
      <c r="C69" s="61">
        <v>504</v>
      </c>
    </row>
    <row r="70" spans="1:3" ht="12.75" hidden="1">
      <c r="A70" s="52"/>
      <c r="B70" s="56">
        <v>1917</v>
      </c>
      <c r="C70" s="61">
        <v>854</v>
      </c>
    </row>
    <row r="71" spans="1:3" ht="12.75" hidden="1">
      <c r="A71" s="52"/>
      <c r="B71" s="56">
        <v>1918</v>
      </c>
      <c r="C71" s="61">
        <v>767</v>
      </c>
    </row>
    <row r="72" spans="1:3" ht="12.75" hidden="1">
      <c r="A72" s="52"/>
      <c r="B72" s="56">
        <v>1919</v>
      </c>
      <c r="C72" s="61">
        <v>1389</v>
      </c>
    </row>
    <row r="73" spans="1:3" ht="12.75">
      <c r="A73" s="52" t="s">
        <v>234</v>
      </c>
      <c r="B73" s="56"/>
      <c r="C73" s="60">
        <f>AVERAGE(C63:C72)</f>
        <v>1072</v>
      </c>
    </row>
    <row r="74" spans="1:3" ht="12.75" hidden="1">
      <c r="A74" s="52"/>
      <c r="B74" s="56">
        <v>1920</v>
      </c>
      <c r="C74" s="61">
        <v>935</v>
      </c>
    </row>
    <row r="75" spans="1:3" ht="12.75" hidden="1">
      <c r="A75" s="52"/>
      <c r="B75" s="56">
        <v>1921</v>
      </c>
      <c r="C75" s="61">
        <v>932.3</v>
      </c>
    </row>
    <row r="76" spans="1:3" ht="12.75" hidden="1">
      <c r="A76" s="52"/>
      <c r="B76" s="56">
        <v>1922</v>
      </c>
      <c r="C76" s="61">
        <v>1193.2</v>
      </c>
    </row>
    <row r="77" spans="1:3" ht="12.75" hidden="1">
      <c r="A77" s="52"/>
      <c r="B77" s="56">
        <v>1923</v>
      </c>
      <c r="C77" s="61">
        <v>976.6</v>
      </c>
    </row>
    <row r="78" spans="1:3" ht="12.75" hidden="1">
      <c r="A78" s="52"/>
      <c r="B78" s="56">
        <v>1924</v>
      </c>
      <c r="C78" s="61">
        <v>654.5</v>
      </c>
    </row>
    <row r="79" spans="1:3" ht="12.75" hidden="1">
      <c r="A79" s="52"/>
      <c r="B79" s="56">
        <v>1925</v>
      </c>
      <c r="C79" s="61">
        <v>1238.8</v>
      </c>
    </row>
    <row r="80" spans="1:3" ht="12.75" hidden="1">
      <c r="A80" s="52"/>
      <c r="B80" s="56">
        <v>1926</v>
      </c>
      <c r="C80" s="61">
        <v>865.4</v>
      </c>
    </row>
    <row r="81" spans="1:3" ht="12.75" hidden="1">
      <c r="A81" s="52"/>
      <c r="B81" s="56">
        <v>1927</v>
      </c>
      <c r="C81" s="61">
        <v>966.8</v>
      </c>
    </row>
    <row r="82" spans="1:3" ht="12.75" hidden="1">
      <c r="A82" s="52"/>
      <c r="B82" s="56">
        <v>1928</v>
      </c>
      <c r="C82" s="61">
        <v>987.9</v>
      </c>
    </row>
    <row r="83" spans="1:3" ht="12.75" hidden="1">
      <c r="A83" s="52"/>
      <c r="B83" s="56">
        <v>1929</v>
      </c>
      <c r="C83" s="61">
        <v>705.6</v>
      </c>
    </row>
    <row r="84" spans="1:3" ht="12.75">
      <c r="A84" s="52" t="s">
        <v>235</v>
      </c>
      <c r="B84" s="56"/>
      <c r="C84" s="60">
        <f>AVERAGE(C74:C83)</f>
        <v>945.61</v>
      </c>
    </row>
    <row r="85" spans="1:3" ht="12.75" hidden="1">
      <c r="A85" s="52"/>
      <c r="B85" s="56">
        <v>1930</v>
      </c>
      <c r="C85" s="61">
        <v>1257.2</v>
      </c>
    </row>
    <row r="86" spans="1:3" ht="12.75" hidden="1">
      <c r="A86" s="52"/>
      <c r="B86" s="56">
        <v>1931</v>
      </c>
      <c r="C86" s="61">
        <v>847.9</v>
      </c>
    </row>
    <row r="87" spans="1:3" ht="12.75" hidden="1">
      <c r="A87" s="52"/>
      <c r="B87" s="56">
        <v>1932</v>
      </c>
      <c r="C87" s="61">
        <v>962.3</v>
      </c>
    </row>
    <row r="88" spans="1:3" ht="12.75" hidden="1">
      <c r="A88" s="52"/>
      <c r="B88" s="56">
        <v>1933</v>
      </c>
      <c r="C88" s="61">
        <v>917.6</v>
      </c>
    </row>
    <row r="89" spans="1:3" ht="12.75" hidden="1">
      <c r="A89" s="52"/>
      <c r="B89" s="56">
        <v>1934</v>
      </c>
      <c r="C89" s="61">
        <v>1054.3</v>
      </c>
    </row>
    <row r="90" spans="1:3" ht="12.75" hidden="1">
      <c r="A90" s="52"/>
      <c r="B90" s="56">
        <v>1935</v>
      </c>
      <c r="C90" s="61">
        <v>765.8</v>
      </c>
    </row>
    <row r="91" spans="1:3" ht="12.75" hidden="1">
      <c r="A91" s="52"/>
      <c r="B91" s="56">
        <v>1936</v>
      </c>
      <c r="C91" s="61">
        <v>1290.3</v>
      </c>
    </row>
    <row r="92" spans="1:3" ht="12.75" hidden="1">
      <c r="A92" s="52"/>
      <c r="B92" s="56">
        <v>1937</v>
      </c>
      <c r="C92" s="61">
        <v>914.1</v>
      </c>
    </row>
    <row r="93" spans="1:3" ht="12.75" hidden="1">
      <c r="A93" s="52"/>
      <c r="B93" s="56">
        <v>1938</v>
      </c>
      <c r="C93" s="61">
        <v>856.7</v>
      </c>
    </row>
    <row r="94" spans="1:3" ht="12.75" hidden="1">
      <c r="A94" s="52"/>
      <c r="B94" s="56">
        <v>1939</v>
      </c>
      <c r="C94" s="61">
        <v>1115.5</v>
      </c>
    </row>
    <row r="95" spans="1:3" ht="12.75">
      <c r="A95" s="52" t="s">
        <v>236</v>
      </c>
      <c r="B95" s="56"/>
      <c r="C95" s="60">
        <f>AVERAGE(C85:C94)</f>
        <v>998.1700000000001</v>
      </c>
    </row>
    <row r="96" spans="1:3" ht="12.75" hidden="1">
      <c r="A96" s="52"/>
      <c r="B96" s="56">
        <v>1940</v>
      </c>
      <c r="C96" s="61">
        <v>1432.3</v>
      </c>
    </row>
    <row r="97" spans="1:3" ht="12.75" hidden="1">
      <c r="A97" s="52"/>
      <c r="B97" s="56">
        <v>1941</v>
      </c>
      <c r="C97" s="61">
        <v>945</v>
      </c>
    </row>
    <row r="98" spans="1:3" ht="12.75" hidden="1">
      <c r="A98" s="52"/>
      <c r="B98" s="56">
        <v>1942</v>
      </c>
      <c r="C98" s="61">
        <v>745.7</v>
      </c>
    </row>
    <row r="99" spans="1:3" ht="12.75" hidden="1">
      <c r="A99" s="52"/>
      <c r="B99" s="56">
        <v>1943</v>
      </c>
      <c r="C99" s="61">
        <v>858</v>
      </c>
    </row>
    <row r="100" spans="1:3" ht="12.75" hidden="1">
      <c r="A100" s="52"/>
      <c r="B100" s="56">
        <v>1944</v>
      </c>
      <c r="C100" s="61">
        <v>1189.1</v>
      </c>
    </row>
    <row r="101" spans="1:3" ht="12.75" hidden="1">
      <c r="A101" s="52"/>
      <c r="B101" s="56">
        <v>1945</v>
      </c>
      <c r="C101" s="61">
        <v>1227.4</v>
      </c>
    </row>
    <row r="102" spans="1:3" ht="12.75" hidden="1">
      <c r="A102" s="52"/>
      <c r="B102" s="56">
        <v>1946</v>
      </c>
      <c r="C102" s="61">
        <v>1413.3</v>
      </c>
    </row>
    <row r="103" spans="1:3" ht="12.75" hidden="1">
      <c r="A103" s="52"/>
      <c r="B103" s="56">
        <v>1947</v>
      </c>
      <c r="C103" s="61">
        <v>770.2</v>
      </c>
    </row>
    <row r="104" spans="1:3" ht="12.75" hidden="1">
      <c r="A104" s="52"/>
      <c r="B104" s="56">
        <v>1948</v>
      </c>
      <c r="C104" s="61">
        <v>1007.5</v>
      </c>
    </row>
    <row r="105" spans="1:3" ht="12.75" hidden="1">
      <c r="A105" s="52"/>
      <c r="B105" s="56">
        <v>1949</v>
      </c>
      <c r="C105" s="61">
        <v>710.2</v>
      </c>
    </row>
    <row r="106" spans="1:3" ht="12.75">
      <c r="A106" s="52" t="s">
        <v>237</v>
      </c>
      <c r="B106" s="56"/>
      <c r="C106" s="60">
        <f>AVERAGE(C96:C105)</f>
        <v>1029.8700000000001</v>
      </c>
    </row>
    <row r="107" spans="1:3" ht="12.75" hidden="1">
      <c r="A107" s="52"/>
      <c r="B107" s="56">
        <v>1950</v>
      </c>
      <c r="C107" s="61">
        <v>886.3</v>
      </c>
    </row>
    <row r="108" spans="1:3" ht="12.75" hidden="1">
      <c r="A108" s="52"/>
      <c r="B108" s="56">
        <v>1951</v>
      </c>
      <c r="C108" s="61">
        <v>1086</v>
      </c>
    </row>
    <row r="109" spans="1:3" ht="12.75" hidden="1">
      <c r="A109" s="52"/>
      <c r="B109" s="56">
        <v>1952</v>
      </c>
      <c r="C109" s="61">
        <v>976</v>
      </c>
    </row>
    <row r="110" spans="1:3" ht="12.75" hidden="1">
      <c r="A110" s="52"/>
      <c r="B110" s="56">
        <v>1953</v>
      </c>
      <c r="C110" s="61">
        <v>1276</v>
      </c>
    </row>
    <row r="111" spans="1:3" ht="12.75" hidden="1">
      <c r="A111" s="52"/>
      <c r="B111" s="56">
        <v>1954</v>
      </c>
      <c r="C111" s="61">
        <v>931</v>
      </c>
    </row>
    <row r="112" spans="1:3" ht="12.75" hidden="1">
      <c r="A112" s="52"/>
      <c r="B112" s="56">
        <v>1955</v>
      </c>
      <c r="C112" s="61">
        <v>886</v>
      </c>
    </row>
    <row r="113" spans="1:3" ht="12.75" hidden="1">
      <c r="A113" s="52"/>
      <c r="B113" s="56">
        <v>1956</v>
      </c>
      <c r="C113" s="61">
        <v>853</v>
      </c>
    </row>
    <row r="114" spans="1:3" ht="12.75" hidden="1">
      <c r="A114" s="52"/>
      <c r="B114" s="56">
        <v>1957</v>
      </c>
      <c r="C114" s="61">
        <v>946</v>
      </c>
    </row>
    <row r="115" spans="1:3" ht="12.75" hidden="1">
      <c r="A115" s="52"/>
      <c r="B115" s="56">
        <v>1958</v>
      </c>
      <c r="C115" s="61">
        <v>1157</v>
      </c>
    </row>
    <row r="116" spans="1:3" ht="12.75" hidden="1">
      <c r="A116" s="52"/>
      <c r="B116" s="56">
        <v>1959</v>
      </c>
      <c r="C116" s="61">
        <v>1858</v>
      </c>
    </row>
    <row r="117" spans="1:3" ht="12.75">
      <c r="A117" s="52" t="s">
        <v>238</v>
      </c>
      <c r="B117" s="56"/>
      <c r="C117" s="60">
        <f>AVERAGE(C107:C116)</f>
        <v>1085.53</v>
      </c>
    </row>
    <row r="118" spans="1:3" ht="12.75" hidden="1">
      <c r="A118" s="52"/>
      <c r="B118" s="56">
        <v>1960</v>
      </c>
      <c r="C118" s="61">
        <v>932</v>
      </c>
    </row>
    <row r="119" spans="1:3" ht="12.75" hidden="1">
      <c r="A119" s="52"/>
      <c r="B119" s="56">
        <v>1961</v>
      </c>
      <c r="C119" s="61">
        <v>1119</v>
      </c>
    </row>
    <row r="120" spans="1:3" ht="12.75" hidden="1">
      <c r="A120" s="52"/>
      <c r="B120" s="56">
        <v>1962</v>
      </c>
      <c r="C120" s="61">
        <v>911.7</v>
      </c>
    </row>
    <row r="121" spans="1:3" ht="12.75" hidden="1">
      <c r="A121" s="52"/>
      <c r="B121" s="56">
        <v>1963</v>
      </c>
      <c r="C121" s="61">
        <v>1384.8</v>
      </c>
    </row>
    <row r="122" spans="1:3" ht="12.75" hidden="1">
      <c r="A122" s="52"/>
      <c r="B122" s="56">
        <v>1964</v>
      </c>
      <c r="C122" s="61">
        <v>1012.6</v>
      </c>
    </row>
    <row r="123" spans="1:3" ht="12.75" hidden="1">
      <c r="A123" s="52"/>
      <c r="B123" s="56">
        <v>1965</v>
      </c>
      <c r="C123" s="61">
        <v>860.4</v>
      </c>
    </row>
    <row r="124" spans="1:3" ht="12.75" hidden="1">
      <c r="A124" s="52"/>
      <c r="B124" s="56">
        <v>1966</v>
      </c>
      <c r="C124" s="61">
        <v>1135.6</v>
      </c>
    </row>
    <row r="125" spans="1:3" ht="12.75" hidden="1">
      <c r="A125" s="52"/>
      <c r="B125" s="56">
        <v>1967</v>
      </c>
      <c r="C125" s="61">
        <v>1271</v>
      </c>
    </row>
    <row r="126" spans="1:3" ht="12.75" hidden="1">
      <c r="A126" s="52"/>
      <c r="B126" s="56">
        <v>1968</v>
      </c>
      <c r="C126" s="61">
        <v>1001.5</v>
      </c>
    </row>
    <row r="127" spans="1:3" ht="12.75" hidden="1">
      <c r="A127" s="52"/>
      <c r="B127" s="56">
        <v>1969</v>
      </c>
      <c r="C127" s="61">
        <v>994.4</v>
      </c>
    </row>
    <row r="128" spans="1:3" ht="12.75">
      <c r="A128" s="52" t="s">
        <v>239</v>
      </c>
      <c r="B128" s="56"/>
      <c r="C128" s="60">
        <f>AVERAGE(C118:C127)</f>
        <v>1062.3</v>
      </c>
    </row>
    <row r="129" spans="1:3" ht="12.75" hidden="1">
      <c r="A129" s="52"/>
      <c r="B129" s="56">
        <v>1970</v>
      </c>
      <c r="C129" s="61">
        <v>1036</v>
      </c>
    </row>
    <row r="130" spans="1:3" ht="12.75" hidden="1">
      <c r="A130" s="52"/>
      <c r="B130" s="56">
        <v>1971</v>
      </c>
      <c r="C130" s="61">
        <v>1288.8</v>
      </c>
    </row>
    <row r="131" spans="1:3" ht="12.75" hidden="1">
      <c r="A131" s="52"/>
      <c r="B131" s="56">
        <v>1972</v>
      </c>
      <c r="C131" s="61">
        <v>1010.5</v>
      </c>
    </row>
    <row r="132" spans="1:3" ht="12.75" hidden="1">
      <c r="A132" s="52"/>
      <c r="B132" s="56">
        <v>1973</v>
      </c>
      <c r="C132" s="61">
        <v>1063</v>
      </c>
    </row>
    <row r="133" spans="1:3" ht="12.75" hidden="1">
      <c r="A133" s="52"/>
      <c r="B133" s="56">
        <v>1974</v>
      </c>
      <c r="C133" s="61">
        <v>922.8</v>
      </c>
    </row>
    <row r="134" spans="1:3" ht="12.75" hidden="1">
      <c r="A134" s="52"/>
      <c r="B134" s="56">
        <v>1975</v>
      </c>
      <c r="C134" s="61">
        <v>1017.9</v>
      </c>
    </row>
    <row r="135" spans="1:3" ht="12.75" hidden="1">
      <c r="A135" s="52"/>
      <c r="B135" s="56">
        <v>1976</v>
      </c>
      <c r="C135" s="61">
        <v>1380.1</v>
      </c>
    </row>
    <row r="136" spans="1:3" ht="12.75" hidden="1">
      <c r="A136" s="52"/>
      <c r="B136" s="56">
        <v>1977</v>
      </c>
      <c r="C136" s="61">
        <v>1093</v>
      </c>
    </row>
    <row r="137" spans="1:3" ht="12.75" hidden="1">
      <c r="A137" s="52"/>
      <c r="B137" s="56">
        <v>1978</v>
      </c>
      <c r="C137" s="61">
        <v>1432.2</v>
      </c>
    </row>
    <row r="138" spans="1:3" ht="12.75" hidden="1">
      <c r="A138" s="52"/>
      <c r="B138" s="56">
        <v>1979</v>
      </c>
      <c r="C138" s="61">
        <v>941</v>
      </c>
    </row>
    <row r="139" spans="1:3" ht="12.75">
      <c r="A139" s="52" t="s">
        <v>240</v>
      </c>
      <c r="B139" s="56"/>
      <c r="C139" s="60">
        <f>AVERAGE(C129:C138)</f>
        <v>1118.5300000000002</v>
      </c>
    </row>
    <row r="140" spans="1:3" ht="12.75" hidden="1">
      <c r="A140" s="52"/>
      <c r="B140" s="56">
        <v>1980</v>
      </c>
      <c r="C140" s="61">
        <v>1294</v>
      </c>
    </row>
    <row r="141" spans="1:3" ht="12.75" hidden="1">
      <c r="A141" s="52"/>
      <c r="B141" s="56">
        <v>1981</v>
      </c>
      <c r="C141" s="61">
        <v>1094</v>
      </c>
    </row>
    <row r="142" spans="1:3" ht="12.75" hidden="1">
      <c r="A142" s="52"/>
      <c r="B142" s="56">
        <v>1982</v>
      </c>
      <c r="C142" s="61">
        <v>1149</v>
      </c>
    </row>
    <row r="143" spans="1:3" ht="12.75" hidden="1">
      <c r="A143" s="52"/>
      <c r="B143" s="56">
        <v>1983</v>
      </c>
      <c r="C143" s="61">
        <v>938</v>
      </c>
    </row>
    <row r="144" spans="1:3" ht="12.75" hidden="1">
      <c r="A144" s="52"/>
      <c r="B144" s="56">
        <v>1984</v>
      </c>
      <c r="C144" s="61">
        <v>1012.6</v>
      </c>
    </row>
    <row r="145" spans="1:3" ht="12.75" hidden="1">
      <c r="A145" s="52"/>
      <c r="B145" s="56">
        <v>1985</v>
      </c>
      <c r="C145" s="61">
        <v>1012.6</v>
      </c>
    </row>
    <row r="146" spans="1:3" ht="12.75" hidden="1">
      <c r="A146" s="52"/>
      <c r="B146" s="56">
        <v>1986</v>
      </c>
      <c r="C146" s="61">
        <v>1243</v>
      </c>
    </row>
    <row r="147" spans="1:3" ht="12.75" hidden="1">
      <c r="A147" s="52"/>
      <c r="B147" s="56">
        <v>1987</v>
      </c>
      <c r="C147" s="61">
        <v>1114</v>
      </c>
    </row>
    <row r="148" spans="1:3" ht="12.75" hidden="1">
      <c r="A148" s="52"/>
      <c r="B148" s="56">
        <v>1988</v>
      </c>
      <c r="C148" s="61">
        <v>1035.1</v>
      </c>
    </row>
    <row r="149" spans="1:3" ht="12.75" hidden="1">
      <c r="A149" s="52"/>
      <c r="B149" s="56">
        <v>1989</v>
      </c>
      <c r="C149" s="61">
        <v>1178.5</v>
      </c>
    </row>
    <row r="150" spans="1:3" ht="12.75">
      <c r="A150" s="52" t="s">
        <v>241</v>
      </c>
      <c r="B150" s="56"/>
      <c r="C150" s="60">
        <f>AVERAGE(C140:C149)</f>
        <v>1107.0800000000002</v>
      </c>
    </row>
    <row r="151" spans="1:3" ht="12.75" hidden="1">
      <c r="A151" s="52"/>
      <c r="B151" s="56">
        <v>1990</v>
      </c>
      <c r="C151" s="61">
        <v>1573.6</v>
      </c>
    </row>
    <row r="152" spans="1:3" ht="12.75" hidden="1">
      <c r="A152" s="52"/>
      <c r="B152" s="56">
        <v>1991</v>
      </c>
      <c r="C152" s="61">
        <v>1298.5</v>
      </c>
    </row>
    <row r="153" spans="1:3" ht="12.75" hidden="1">
      <c r="A153" s="52"/>
      <c r="B153" s="56">
        <v>1992</v>
      </c>
      <c r="C153" s="61">
        <v>1012.6</v>
      </c>
    </row>
    <row r="154" spans="1:3" ht="12.75" hidden="1">
      <c r="A154" s="52"/>
      <c r="B154" s="56">
        <v>1993</v>
      </c>
      <c r="C154" s="61">
        <v>1555.9</v>
      </c>
    </row>
    <row r="155" spans="1:3" ht="12.75" hidden="1">
      <c r="A155" s="52"/>
      <c r="B155" s="56">
        <v>1994</v>
      </c>
      <c r="C155" s="61">
        <v>1005.2</v>
      </c>
    </row>
    <row r="156" spans="1:3" ht="12.75" hidden="1">
      <c r="A156" s="52"/>
      <c r="B156" s="56">
        <v>1995</v>
      </c>
      <c r="C156" s="61">
        <v>753.7</v>
      </c>
    </row>
    <row r="157" spans="1:3" ht="12.75" hidden="1">
      <c r="A157" s="52"/>
      <c r="B157" s="56">
        <v>1996</v>
      </c>
      <c r="C157" s="61">
        <v>924.5</v>
      </c>
    </row>
    <row r="158" spans="1:3" ht="12.75" hidden="1">
      <c r="A158" s="52"/>
      <c r="B158" s="56">
        <v>1997</v>
      </c>
      <c r="C158" s="61">
        <v>1255.3</v>
      </c>
    </row>
    <row r="159" spans="1:3" ht="12.75" hidden="1">
      <c r="A159" s="52"/>
      <c r="B159" s="56">
        <v>1998</v>
      </c>
      <c r="C159" s="61">
        <v>1026.4</v>
      </c>
    </row>
    <row r="160" spans="1:3" ht="12.75" hidden="1">
      <c r="A160" s="52"/>
      <c r="B160" s="56">
        <v>1999</v>
      </c>
      <c r="C160" s="61">
        <v>1094.4</v>
      </c>
    </row>
    <row r="161" spans="1:3" ht="13.5" thickBot="1">
      <c r="A161" s="53" t="s">
        <v>242</v>
      </c>
      <c r="B161" s="57"/>
      <c r="C161" s="62">
        <f>AVERAGE(C151:C160)</f>
        <v>1150.0099999999998</v>
      </c>
    </row>
    <row r="162" spans="1:5" s="31" customFormat="1" ht="16.5" customHeight="1" thickBot="1">
      <c r="A162" s="153" t="s">
        <v>243</v>
      </c>
      <c r="B162" s="154"/>
      <c r="C162" s="90">
        <v>1012.648</v>
      </c>
      <c r="E162" s="51"/>
    </row>
    <row r="163" spans="1:5" s="31" customFormat="1" ht="21" customHeight="1" thickBot="1">
      <c r="A163" s="153" t="s">
        <v>255</v>
      </c>
      <c r="B163" s="154"/>
      <c r="C163" s="90">
        <v>1109.14693877551</v>
      </c>
      <c r="E163" s="51"/>
    </row>
    <row r="164" spans="1:3" ht="12.75">
      <c r="A164" s="54" t="s">
        <v>250</v>
      </c>
      <c r="B164" s="45"/>
      <c r="C164" s="45"/>
    </row>
    <row r="165" spans="1:3" ht="12.75">
      <c r="A165" s="143" t="s">
        <v>251</v>
      </c>
      <c r="B165" s="143"/>
      <c r="C165" s="143"/>
    </row>
    <row r="166" spans="1:3" ht="13.5" thickBot="1">
      <c r="A166" s="143" t="s">
        <v>252</v>
      </c>
      <c r="B166" s="143"/>
      <c r="C166" s="143"/>
    </row>
    <row r="167" spans="1:5" s="31" customFormat="1" ht="15.75" customHeight="1" thickBot="1">
      <c r="A167" s="153" t="s">
        <v>253</v>
      </c>
      <c r="B167" s="155"/>
      <c r="C167" s="154"/>
      <c r="E167" s="51"/>
    </row>
    <row r="168" spans="1:5" s="31" customFormat="1" ht="15.75" customHeight="1" thickBot="1">
      <c r="A168" s="153" t="s">
        <v>254</v>
      </c>
      <c r="B168" s="155"/>
      <c r="C168" s="154"/>
      <c r="E168" s="51"/>
    </row>
    <row r="169" spans="1:5" s="31" customFormat="1" ht="15" customHeight="1" thickBot="1">
      <c r="A169" s="158" t="s">
        <v>244</v>
      </c>
      <c r="B169" s="86"/>
      <c r="C169" s="91" t="s">
        <v>102</v>
      </c>
      <c r="E169" s="51"/>
    </row>
    <row r="170" spans="1:5" s="31" customFormat="1" ht="16.5" customHeight="1" thickBot="1">
      <c r="A170" s="159"/>
      <c r="B170" s="92" t="s">
        <v>110</v>
      </c>
      <c r="C170" s="93" t="s">
        <v>247</v>
      </c>
      <c r="E170" s="51"/>
    </row>
    <row r="171" spans="1:3" ht="12.75" hidden="1">
      <c r="A171" s="94"/>
      <c r="B171" s="95">
        <v>1951</v>
      </c>
      <c r="C171" s="96">
        <v>877</v>
      </c>
    </row>
    <row r="172" spans="1:3" ht="12.75" hidden="1">
      <c r="A172" s="94"/>
      <c r="B172" s="95">
        <v>1952</v>
      </c>
      <c r="C172" s="96">
        <v>921.5</v>
      </c>
    </row>
    <row r="173" spans="1:3" ht="12.75" hidden="1">
      <c r="A173" s="94"/>
      <c r="B173" s="95">
        <v>1953</v>
      </c>
      <c r="C173" s="96">
        <v>1223</v>
      </c>
    </row>
    <row r="174" spans="1:3" ht="12.75" hidden="1">
      <c r="A174" s="94"/>
      <c r="B174" s="95">
        <v>1954</v>
      </c>
      <c r="C174" s="96">
        <v>821.8</v>
      </c>
    </row>
    <row r="175" spans="1:3" ht="12.75" hidden="1">
      <c r="A175" s="94"/>
      <c r="B175" s="95">
        <v>1955</v>
      </c>
      <c r="C175" s="96">
        <v>857.9</v>
      </c>
    </row>
    <row r="176" spans="1:3" ht="12.75" hidden="1">
      <c r="A176" s="94"/>
      <c r="B176" s="95">
        <v>1956</v>
      </c>
      <c r="C176" s="96">
        <v>870</v>
      </c>
    </row>
    <row r="177" spans="1:3" ht="12.75" hidden="1">
      <c r="A177" s="94"/>
      <c r="B177" s="95">
        <v>1957</v>
      </c>
      <c r="C177" s="96">
        <v>863.3</v>
      </c>
    </row>
    <row r="178" spans="1:3" ht="12.75" hidden="1">
      <c r="A178" s="94"/>
      <c r="B178" s="95">
        <v>1958</v>
      </c>
      <c r="C178" s="96">
        <v>850</v>
      </c>
    </row>
    <row r="179" spans="1:3" ht="12.75" hidden="1">
      <c r="A179" s="94"/>
      <c r="B179" s="95">
        <v>1959</v>
      </c>
      <c r="C179" s="96">
        <v>1356.3</v>
      </c>
    </row>
    <row r="180" spans="1:3" ht="12.75">
      <c r="A180" s="97" t="s">
        <v>248</v>
      </c>
      <c r="B180" s="95"/>
      <c r="C180" s="98">
        <f>AVERAGE(C171:C179)</f>
        <v>960.0888888888888</v>
      </c>
    </row>
    <row r="181" spans="1:3" ht="12.75" hidden="1">
      <c r="A181" s="97"/>
      <c r="B181" s="95">
        <v>1960</v>
      </c>
      <c r="C181" s="96">
        <v>654.6</v>
      </c>
    </row>
    <row r="182" spans="1:3" ht="12.75" hidden="1">
      <c r="A182" s="97"/>
      <c r="B182" s="95">
        <v>1961</v>
      </c>
      <c r="C182" s="96">
        <v>897.6</v>
      </c>
    </row>
    <row r="183" spans="1:3" ht="12.75" hidden="1">
      <c r="A183" s="97"/>
      <c r="B183" s="95">
        <v>1962</v>
      </c>
      <c r="C183" s="96">
        <v>876.3</v>
      </c>
    </row>
    <row r="184" spans="1:3" ht="12.75" hidden="1">
      <c r="A184" s="97"/>
      <c r="B184" s="95">
        <v>1963</v>
      </c>
      <c r="C184" s="96">
        <v>1451.1</v>
      </c>
    </row>
    <row r="185" spans="1:3" ht="12.75" hidden="1">
      <c r="A185" s="97"/>
      <c r="B185" s="95">
        <v>1964</v>
      </c>
      <c r="C185" s="96">
        <v>878.3</v>
      </c>
    </row>
    <row r="186" spans="1:3" ht="12.75" hidden="1">
      <c r="A186" s="97"/>
      <c r="B186" s="95">
        <v>1965</v>
      </c>
      <c r="C186" s="96">
        <v>772.2</v>
      </c>
    </row>
    <row r="187" spans="1:3" ht="12.75" hidden="1">
      <c r="A187" s="97"/>
      <c r="B187" s="95">
        <v>1966</v>
      </c>
      <c r="C187" s="96">
        <v>1107.9</v>
      </c>
    </row>
    <row r="188" spans="1:3" ht="12.75" hidden="1">
      <c r="A188" s="97"/>
      <c r="B188" s="95">
        <v>1967</v>
      </c>
      <c r="C188" s="96">
        <v>1128.4</v>
      </c>
    </row>
    <row r="189" spans="1:3" ht="12.75" hidden="1">
      <c r="A189" s="97"/>
      <c r="B189" s="95">
        <v>1968</v>
      </c>
      <c r="C189" s="96">
        <v>1007.9</v>
      </c>
    </row>
    <row r="190" spans="1:3" ht="12.75" hidden="1">
      <c r="A190" s="97"/>
      <c r="B190" s="95">
        <v>1969</v>
      </c>
      <c r="C190" s="96">
        <v>960</v>
      </c>
    </row>
    <row r="191" spans="1:3" ht="12.75">
      <c r="A191" s="97" t="s">
        <v>239</v>
      </c>
      <c r="B191" s="95"/>
      <c r="C191" s="98">
        <f>AVERAGE(C181:C190)</f>
        <v>973.43</v>
      </c>
    </row>
    <row r="192" spans="1:3" ht="12.75" hidden="1">
      <c r="A192" s="97"/>
      <c r="B192" s="95">
        <v>1970</v>
      </c>
      <c r="C192" s="96">
        <v>916.9</v>
      </c>
    </row>
    <row r="193" spans="1:3" ht="12.75" hidden="1">
      <c r="A193" s="97"/>
      <c r="B193" s="95">
        <v>1971</v>
      </c>
      <c r="C193" s="96">
        <v>1103.7</v>
      </c>
    </row>
    <row r="194" spans="1:3" ht="12.75" hidden="1">
      <c r="A194" s="97"/>
      <c r="B194" s="95">
        <v>1972</v>
      </c>
      <c r="C194" s="96">
        <v>956.5</v>
      </c>
    </row>
    <row r="195" spans="1:3" ht="12.75" hidden="1">
      <c r="A195" s="97"/>
      <c r="B195" s="95">
        <v>1973</v>
      </c>
      <c r="C195" s="96">
        <v>983</v>
      </c>
    </row>
    <row r="196" spans="1:3" ht="12.75" hidden="1">
      <c r="A196" s="97"/>
      <c r="B196" s="95">
        <v>1974</v>
      </c>
      <c r="C196" s="96">
        <v>898.4</v>
      </c>
    </row>
    <row r="197" spans="1:3" ht="12.75" hidden="1">
      <c r="A197" s="97"/>
      <c r="B197" s="95">
        <v>1975</v>
      </c>
      <c r="C197" s="96">
        <v>911.4</v>
      </c>
    </row>
    <row r="198" spans="1:3" ht="12.75" hidden="1">
      <c r="A198" s="97"/>
      <c r="B198" s="95">
        <v>1976</v>
      </c>
      <c r="C198" s="96">
        <v>1428.7</v>
      </c>
    </row>
    <row r="199" spans="1:3" ht="12.75" hidden="1">
      <c r="A199" s="97"/>
      <c r="B199" s="95">
        <v>1977</v>
      </c>
      <c r="C199" s="96">
        <v>1059.8</v>
      </c>
    </row>
    <row r="200" spans="1:3" ht="12.75" hidden="1">
      <c r="A200" s="97"/>
      <c r="B200" s="95">
        <v>1978</v>
      </c>
      <c r="C200" s="96">
        <v>1348.1</v>
      </c>
    </row>
    <row r="201" spans="1:3" ht="12.75" hidden="1">
      <c r="A201" s="97"/>
      <c r="B201" s="95">
        <v>1979</v>
      </c>
      <c r="C201" s="96">
        <v>778.9</v>
      </c>
    </row>
    <row r="202" spans="1:3" ht="12.75">
      <c r="A202" s="97" t="s">
        <v>240</v>
      </c>
      <c r="B202" s="95"/>
      <c r="C202" s="98">
        <f>AVERAGE(C192:C201)</f>
        <v>1038.54</v>
      </c>
    </row>
    <row r="203" spans="1:3" ht="12.75" hidden="1">
      <c r="A203" s="97"/>
      <c r="B203" s="95">
        <v>1980</v>
      </c>
      <c r="C203" s="96">
        <v>1146.8</v>
      </c>
    </row>
    <row r="204" spans="1:3" ht="12.75" hidden="1">
      <c r="A204" s="97"/>
      <c r="B204" s="95">
        <v>1981</v>
      </c>
      <c r="C204" s="96">
        <v>956.9</v>
      </c>
    </row>
    <row r="205" spans="1:3" ht="12.75" hidden="1">
      <c r="A205" s="97"/>
      <c r="B205" s="95">
        <v>1982</v>
      </c>
      <c r="C205" s="96">
        <v>1113.2</v>
      </c>
    </row>
    <row r="206" spans="1:3" ht="12.75" hidden="1">
      <c r="A206" s="97"/>
      <c r="B206" s="95">
        <v>1983</v>
      </c>
      <c r="C206" s="96">
        <v>807.8</v>
      </c>
    </row>
    <row r="207" spans="1:3" ht="12.75" hidden="1">
      <c r="A207" s="97"/>
      <c r="B207" s="95">
        <v>1984</v>
      </c>
      <c r="C207" s="96">
        <v>1068.1</v>
      </c>
    </row>
    <row r="208" spans="1:3" ht="12.75" hidden="1">
      <c r="A208" s="97"/>
      <c r="B208" s="95">
        <v>1985</v>
      </c>
      <c r="C208" s="96">
        <v>1446</v>
      </c>
    </row>
    <row r="209" spans="1:3" ht="12.75" hidden="1">
      <c r="A209" s="97"/>
      <c r="B209" s="95">
        <v>1986</v>
      </c>
      <c r="C209" s="96">
        <v>1172.1</v>
      </c>
    </row>
    <row r="210" spans="1:3" ht="12.75" hidden="1">
      <c r="A210" s="97"/>
      <c r="B210" s="95">
        <v>1987</v>
      </c>
      <c r="C210" s="96">
        <v>972.5</v>
      </c>
    </row>
    <row r="211" spans="1:3" ht="12.75" hidden="1">
      <c r="A211" s="97"/>
      <c r="B211" s="95">
        <v>1988</v>
      </c>
      <c r="C211" s="96">
        <v>977.1</v>
      </c>
    </row>
    <row r="212" spans="1:3" ht="12.75" hidden="1">
      <c r="A212" s="97"/>
      <c r="B212" s="95">
        <v>1989</v>
      </c>
      <c r="C212" s="96">
        <v>1095.5</v>
      </c>
    </row>
    <row r="213" spans="1:3" ht="12.75">
      <c r="A213" s="97" t="s">
        <v>241</v>
      </c>
      <c r="B213" s="95"/>
      <c r="C213" s="98">
        <f>AVERAGE(C203:C212)</f>
        <v>1075.6</v>
      </c>
    </row>
    <row r="214" spans="1:3" ht="12.75" hidden="1">
      <c r="A214" s="97"/>
      <c r="B214" s="95">
        <v>1990</v>
      </c>
      <c r="C214" s="96"/>
    </row>
    <row r="215" spans="1:3" ht="12.75" hidden="1">
      <c r="A215" s="97"/>
      <c r="B215" s="95">
        <v>1991</v>
      </c>
      <c r="C215" s="96">
        <v>1174.8</v>
      </c>
    </row>
    <row r="216" spans="1:3" ht="12.75" hidden="1">
      <c r="A216" s="97"/>
      <c r="B216" s="95">
        <v>1992</v>
      </c>
      <c r="C216" s="96">
        <v>1055.2</v>
      </c>
    </row>
    <row r="217" spans="1:3" ht="12.75" hidden="1">
      <c r="A217" s="97"/>
      <c r="B217" s="95">
        <v>1993</v>
      </c>
      <c r="C217" s="96">
        <v>1317.1</v>
      </c>
    </row>
    <row r="218" spans="1:3" ht="12.75" hidden="1">
      <c r="A218" s="97"/>
      <c r="B218" s="95">
        <v>1994</v>
      </c>
      <c r="C218" s="96">
        <v>989.5</v>
      </c>
    </row>
    <row r="219" spans="1:3" ht="12.75" hidden="1">
      <c r="A219" s="97"/>
      <c r="B219" s="95">
        <v>1995</v>
      </c>
      <c r="C219" s="96">
        <v>600.4</v>
      </c>
    </row>
    <row r="220" spans="1:3" ht="12.75" hidden="1">
      <c r="A220" s="97"/>
      <c r="B220" s="95">
        <v>1996</v>
      </c>
      <c r="C220" s="96">
        <v>825.3</v>
      </c>
    </row>
    <row r="221" spans="1:3" ht="12.75" hidden="1">
      <c r="A221" s="97"/>
      <c r="B221" s="95">
        <v>1997</v>
      </c>
      <c r="C221" s="96">
        <v>1277.4</v>
      </c>
    </row>
    <row r="222" spans="1:3" ht="12.75" hidden="1">
      <c r="A222" s="97"/>
      <c r="B222" s="95">
        <v>1998</v>
      </c>
      <c r="C222" s="96">
        <v>986</v>
      </c>
    </row>
    <row r="223" spans="1:3" ht="12.75" hidden="1">
      <c r="A223" s="97"/>
      <c r="B223" s="95">
        <v>1999</v>
      </c>
      <c r="C223" s="96">
        <v>994</v>
      </c>
    </row>
    <row r="224" spans="1:3" ht="13.5" thickBot="1">
      <c r="A224" s="99" t="s">
        <v>242</v>
      </c>
      <c r="B224" s="95"/>
      <c r="C224" s="100">
        <f>AVERAGE(C214:C223)</f>
        <v>1024.4111111111113</v>
      </c>
    </row>
    <row r="225" spans="1:3" ht="12.75">
      <c r="A225" s="158" t="s">
        <v>255</v>
      </c>
      <c r="B225" s="160"/>
      <c r="C225" s="163">
        <f>AVERAGE(C171:C223)</f>
        <v>1015.0742094017096</v>
      </c>
    </row>
    <row r="226" spans="1:4" ht="7.5" customHeight="1" thickBot="1">
      <c r="A226" s="161"/>
      <c r="B226" s="162"/>
      <c r="C226" s="142"/>
      <c r="D226" s="30"/>
    </row>
    <row r="227" ht="12.75">
      <c r="A227" s="54" t="s">
        <v>256</v>
      </c>
    </row>
  </sheetData>
  <mergeCells count="12">
    <mergeCell ref="A163:B163"/>
    <mergeCell ref="A169:A170"/>
    <mergeCell ref="A225:B226"/>
    <mergeCell ref="C225:C226"/>
    <mergeCell ref="A165:C165"/>
    <mergeCell ref="A166:C166"/>
    <mergeCell ref="A167:C167"/>
    <mergeCell ref="A168:C168"/>
    <mergeCell ref="A162:B162"/>
    <mergeCell ref="A5:C5"/>
    <mergeCell ref="A7:A8"/>
    <mergeCell ref="A6:C6"/>
  </mergeCells>
  <printOptions horizontalCentered="1"/>
  <pageMargins left="0" right="0" top="0.3937007874015748" bottom="0" header="0" footer="0"/>
  <pageSetup horizontalDpi="300" verticalDpi="300" orientation="portrait" paperSize="9" r:id="rId3"/>
  <headerFooter alignWithMargins="0">
    <oddFooter>&amp;C&amp;G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2">
      <selection activeCell="K27" sqref="K27"/>
    </sheetView>
  </sheetViews>
  <sheetFormatPr defaultColWidth="11.421875" defaultRowHeight="12.75"/>
  <cols>
    <col min="1" max="1" width="14.57421875" style="0" customWidth="1"/>
    <col min="2" max="9" width="7.7109375" style="0" customWidth="1"/>
  </cols>
  <sheetData>
    <row r="1" spans="1:22" ht="16.5" customHeight="1">
      <c r="A1" s="34" t="s">
        <v>94</v>
      </c>
      <c r="H1" s="151" t="s">
        <v>273</v>
      </c>
      <c r="I1" s="151"/>
      <c r="J1" s="38"/>
      <c r="P1" s="1"/>
      <c r="Q1" s="1"/>
      <c r="R1" s="1"/>
      <c r="S1" s="1"/>
      <c r="T1" s="1"/>
      <c r="U1" s="1"/>
      <c r="V1" s="1"/>
    </row>
    <row r="2" spans="2:22" ht="13.5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"/>
      <c r="Q2" s="1"/>
      <c r="R2" s="1"/>
      <c r="S2" s="1"/>
      <c r="T2" s="1"/>
      <c r="U2" s="1"/>
      <c r="V2" s="1"/>
    </row>
    <row r="3" spans="1:22" ht="13.5" customHeight="1">
      <c r="A3" s="41" t="s">
        <v>260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"/>
      <c r="Q3" s="1"/>
      <c r="R3" s="1"/>
      <c r="S3" s="1"/>
      <c r="T3" s="1"/>
      <c r="U3" s="1"/>
      <c r="V3" s="1"/>
    </row>
    <row r="4" spans="1:22" ht="13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"/>
      <c r="Q4" s="1"/>
      <c r="R4" s="1"/>
      <c r="S4" s="1"/>
      <c r="T4" s="1"/>
      <c r="U4" s="1"/>
      <c r="V4" s="1"/>
    </row>
    <row r="6" spans="1:9" ht="12.75">
      <c r="A6" s="105" t="s">
        <v>55</v>
      </c>
      <c r="B6" s="144" t="s">
        <v>283</v>
      </c>
      <c r="C6" s="164"/>
      <c r="D6" s="144" t="s">
        <v>284</v>
      </c>
      <c r="E6" s="164"/>
      <c r="F6" s="144" t="s">
        <v>285</v>
      </c>
      <c r="G6" s="164"/>
      <c r="H6" s="144" t="s">
        <v>286</v>
      </c>
      <c r="I6" s="164"/>
    </row>
    <row r="7" spans="1:9" ht="32.25" customHeight="1">
      <c r="A7" s="106"/>
      <c r="B7" s="165"/>
      <c r="C7" s="166"/>
      <c r="D7" s="165"/>
      <c r="E7" s="166"/>
      <c r="F7" s="165"/>
      <c r="G7" s="166"/>
      <c r="H7" s="165"/>
      <c r="I7" s="166"/>
    </row>
    <row r="8" spans="1:9" ht="12.75">
      <c r="A8" s="107" t="s">
        <v>56</v>
      </c>
      <c r="B8" s="101">
        <v>1994</v>
      </c>
      <c r="C8" s="101">
        <v>1995</v>
      </c>
      <c r="D8" s="101">
        <v>1994</v>
      </c>
      <c r="E8" s="101">
        <v>1995</v>
      </c>
      <c r="F8" s="101">
        <v>1994</v>
      </c>
      <c r="G8" s="101">
        <v>1995</v>
      </c>
      <c r="H8" s="101">
        <v>1994</v>
      </c>
      <c r="I8" s="101">
        <v>1995</v>
      </c>
    </row>
    <row r="9" spans="1:10" ht="12.75">
      <c r="A9" s="102" t="s">
        <v>57</v>
      </c>
      <c r="B9" s="103">
        <v>0.134</v>
      </c>
      <c r="C9" s="103">
        <v>0.198</v>
      </c>
      <c r="D9" s="104">
        <v>0.0042</v>
      </c>
      <c r="E9" s="104" t="s">
        <v>58</v>
      </c>
      <c r="F9" s="104" t="s">
        <v>59</v>
      </c>
      <c r="G9" s="104">
        <v>0.008</v>
      </c>
      <c r="H9" s="103">
        <v>0.114</v>
      </c>
      <c r="I9" s="103">
        <v>0.138</v>
      </c>
      <c r="J9" s="32"/>
    </row>
    <row r="10" spans="1:10" ht="12.75">
      <c r="A10" s="102" t="s">
        <v>60</v>
      </c>
      <c r="B10" s="103">
        <v>0.143</v>
      </c>
      <c r="C10" s="103">
        <v>0.21</v>
      </c>
      <c r="D10" s="104" t="s">
        <v>58</v>
      </c>
      <c r="E10" s="104" t="s">
        <v>58</v>
      </c>
      <c r="F10" s="104" t="s">
        <v>59</v>
      </c>
      <c r="G10" s="104">
        <v>0.007</v>
      </c>
      <c r="H10" s="103">
        <v>0.094</v>
      </c>
      <c r="I10" s="103">
        <v>0.203</v>
      </c>
      <c r="J10" s="32"/>
    </row>
    <row r="11" spans="1:10" ht="12.75">
      <c r="A11" s="102" t="s">
        <v>61</v>
      </c>
      <c r="B11" s="103">
        <v>0.129</v>
      </c>
      <c r="C11" s="103">
        <v>0.169</v>
      </c>
      <c r="D11" s="104">
        <v>0.0053</v>
      </c>
      <c r="E11" s="104" t="s">
        <v>58</v>
      </c>
      <c r="F11" s="104">
        <v>0.0084</v>
      </c>
      <c r="G11" s="104" t="s">
        <v>59</v>
      </c>
      <c r="H11" s="103">
        <v>0.09</v>
      </c>
      <c r="I11" s="103">
        <v>0.204</v>
      </c>
      <c r="J11" s="32"/>
    </row>
    <row r="12" spans="1:10" ht="12.75">
      <c r="A12" s="102" t="s">
        <v>62</v>
      </c>
      <c r="B12" s="103">
        <v>0.125</v>
      </c>
      <c r="C12" s="103">
        <v>0.235</v>
      </c>
      <c r="D12" s="104" t="s">
        <v>58</v>
      </c>
      <c r="E12" s="104"/>
      <c r="F12" s="104">
        <v>0.0086</v>
      </c>
      <c r="G12" s="104">
        <v>0.004</v>
      </c>
      <c r="H12" s="103">
        <v>0.013</v>
      </c>
      <c r="I12" s="103">
        <v>0.206</v>
      </c>
      <c r="J12" s="32"/>
    </row>
    <row r="13" spans="1:10" ht="12.75">
      <c r="A13" s="102" t="s">
        <v>63</v>
      </c>
      <c r="B13" s="103">
        <v>0.152</v>
      </c>
      <c r="C13" s="103">
        <v>0.202</v>
      </c>
      <c r="D13" s="104">
        <v>0.0048</v>
      </c>
      <c r="E13" s="104" t="s">
        <v>58</v>
      </c>
      <c r="F13" s="104">
        <v>0.0116</v>
      </c>
      <c r="G13" s="104">
        <v>0.007</v>
      </c>
      <c r="H13" s="103">
        <v>0.241</v>
      </c>
      <c r="I13" s="103">
        <v>0.237</v>
      </c>
      <c r="J13" s="32"/>
    </row>
    <row r="14" spans="1:10" ht="12.75">
      <c r="A14" s="102" t="s">
        <v>64</v>
      </c>
      <c r="B14" s="103">
        <v>0.12</v>
      </c>
      <c r="C14" s="103">
        <v>0.23</v>
      </c>
      <c r="D14" s="104" t="s">
        <v>58</v>
      </c>
      <c r="E14" s="104" t="s">
        <v>58</v>
      </c>
      <c r="F14" s="104">
        <v>0.0113</v>
      </c>
      <c r="G14" s="104">
        <v>0.004</v>
      </c>
      <c r="H14" s="103">
        <v>0.172</v>
      </c>
      <c r="I14" s="103">
        <v>0.173</v>
      </c>
      <c r="J14" s="32"/>
    </row>
    <row r="15" spans="1:10" ht="12.75">
      <c r="A15" s="102" t="s">
        <v>65</v>
      </c>
      <c r="B15" s="103">
        <v>0.133</v>
      </c>
      <c r="C15" s="103">
        <v>0.182</v>
      </c>
      <c r="D15" s="104">
        <v>0.0066</v>
      </c>
      <c r="E15" s="104" t="s">
        <v>58</v>
      </c>
      <c r="F15" s="104">
        <v>0.009</v>
      </c>
      <c r="G15" s="104">
        <v>0.012</v>
      </c>
      <c r="H15" s="103">
        <v>0.147</v>
      </c>
      <c r="I15" s="103">
        <v>0.192</v>
      </c>
      <c r="J15" s="32"/>
    </row>
    <row r="16" spans="1:10" ht="12.75">
      <c r="A16" s="102" t="s">
        <v>66</v>
      </c>
      <c r="B16" s="103">
        <v>0.111</v>
      </c>
      <c r="C16" s="103">
        <v>0.202</v>
      </c>
      <c r="D16" s="104" t="s">
        <v>58</v>
      </c>
      <c r="E16" s="104" t="s">
        <v>58</v>
      </c>
      <c r="F16" s="104">
        <v>0.01</v>
      </c>
      <c r="G16" s="104">
        <v>0.01</v>
      </c>
      <c r="H16" s="103">
        <v>0.135</v>
      </c>
      <c r="I16" s="103">
        <v>0.17</v>
      </c>
      <c r="J16" s="32"/>
    </row>
    <row r="17" spans="1:10" ht="12.75">
      <c r="A17" s="102" t="s">
        <v>67</v>
      </c>
      <c r="B17" s="103">
        <v>0.182</v>
      </c>
      <c r="C17" s="103">
        <v>0.166</v>
      </c>
      <c r="D17" s="104" t="s">
        <v>58</v>
      </c>
      <c r="E17" s="104" t="s">
        <v>58</v>
      </c>
      <c r="F17" s="104">
        <v>0.015</v>
      </c>
      <c r="G17" s="104" t="s">
        <v>58</v>
      </c>
      <c r="H17" s="103">
        <v>0.126</v>
      </c>
      <c r="I17" s="103">
        <v>0.185</v>
      </c>
      <c r="J17" s="32"/>
    </row>
    <row r="18" spans="1:10" ht="12.75">
      <c r="A18" s="102" t="s">
        <v>68</v>
      </c>
      <c r="B18" s="103">
        <v>0.218</v>
      </c>
      <c r="C18" s="103">
        <v>0.189</v>
      </c>
      <c r="D18" s="104">
        <v>0.0053</v>
      </c>
      <c r="E18" s="104" t="s">
        <v>58</v>
      </c>
      <c r="F18" s="104">
        <v>0.014</v>
      </c>
      <c r="G18" s="104" t="s">
        <v>58</v>
      </c>
      <c r="H18" s="103">
        <v>0.197</v>
      </c>
      <c r="I18" s="103">
        <v>0.128</v>
      </c>
      <c r="J18" s="32"/>
    </row>
    <row r="19" spans="1:10" ht="12.75">
      <c r="A19" s="102" t="s">
        <v>69</v>
      </c>
      <c r="B19" s="103">
        <v>0.148</v>
      </c>
      <c r="C19" s="103">
        <v>0.213</v>
      </c>
      <c r="D19" s="104" t="s">
        <v>58</v>
      </c>
      <c r="E19" s="104" t="s">
        <v>58</v>
      </c>
      <c r="F19" s="104">
        <v>0.011</v>
      </c>
      <c r="G19" s="104" t="s">
        <v>58</v>
      </c>
      <c r="H19" s="103">
        <v>0.259</v>
      </c>
      <c r="I19" s="103">
        <v>0.098</v>
      </c>
      <c r="J19" s="32"/>
    </row>
    <row r="20" spans="1:9" ht="13.5" thickBot="1">
      <c r="A20" s="32"/>
      <c r="B20" s="32"/>
      <c r="C20" s="32"/>
      <c r="D20" s="32"/>
      <c r="E20" s="32"/>
      <c r="F20" s="32"/>
      <c r="G20" s="32"/>
      <c r="H20" s="32"/>
      <c r="I20" s="32"/>
    </row>
    <row r="21" spans="1:9" ht="27.75" customHeight="1" thickBot="1">
      <c r="A21" s="108" t="s">
        <v>70</v>
      </c>
      <c r="B21" s="153">
        <v>0.15</v>
      </c>
      <c r="C21" s="154"/>
      <c r="D21" s="153">
        <v>0.001</v>
      </c>
      <c r="E21" s="154"/>
      <c r="F21" s="153">
        <v>0.07</v>
      </c>
      <c r="G21" s="154"/>
      <c r="H21" s="153">
        <v>0.1</v>
      </c>
      <c r="I21" s="154"/>
    </row>
    <row r="23" spans="1:9" ht="12.75">
      <c r="A23" s="27" t="s">
        <v>114</v>
      </c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7" t="s">
        <v>111</v>
      </c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27" t="s">
        <v>112</v>
      </c>
      <c r="B25" s="25"/>
      <c r="C25" s="25"/>
      <c r="D25" s="25"/>
      <c r="E25" s="25"/>
      <c r="F25" s="25"/>
      <c r="G25" s="25"/>
      <c r="H25" s="25"/>
      <c r="I25" s="25"/>
    </row>
    <row r="26" spans="1:9" ht="12.75">
      <c r="A26" s="27"/>
      <c r="B26" s="25"/>
      <c r="C26" s="25"/>
      <c r="D26" s="25"/>
      <c r="E26" s="25"/>
      <c r="F26" s="25"/>
      <c r="G26" s="25"/>
      <c r="H26" s="25"/>
      <c r="I26" s="25"/>
    </row>
    <row r="28" ht="12.75">
      <c r="A28" s="27" t="s">
        <v>93</v>
      </c>
    </row>
    <row r="29" ht="12.75">
      <c r="A29" s="27" t="s">
        <v>113</v>
      </c>
    </row>
    <row r="30" ht="12.75">
      <c r="A30" s="29"/>
    </row>
  </sheetData>
  <mergeCells count="9">
    <mergeCell ref="H1:I1"/>
    <mergeCell ref="B21:C21"/>
    <mergeCell ref="D21:E21"/>
    <mergeCell ref="F21:G21"/>
    <mergeCell ref="H21:I21"/>
    <mergeCell ref="B6:C7"/>
    <mergeCell ref="D6:E7"/>
    <mergeCell ref="F6:G7"/>
    <mergeCell ref="H6:I7"/>
  </mergeCells>
  <printOptions horizontalCentered="1"/>
  <pageMargins left="0" right="0" top="1.1811023622047245" bottom="0" header="0" footer="0"/>
  <pageSetup horizontalDpi="300" verticalDpi="300" orientation="portrait" paperSize="9" r:id="rId3"/>
  <headerFooter alignWithMargins="0">
    <oddFooter>&amp;C&amp;G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zoomScale="85" zoomScaleNormal="85" workbookViewId="0" topLeftCell="A1">
      <selection activeCell="A1" sqref="A1:D38"/>
    </sheetView>
  </sheetViews>
  <sheetFormatPr defaultColWidth="11.421875" defaultRowHeight="12.75"/>
  <cols>
    <col min="1" max="1" width="17.8515625" style="0" customWidth="1"/>
    <col min="2" max="2" width="18.7109375" style="0" customWidth="1"/>
    <col min="3" max="3" width="17.00390625" style="0" customWidth="1"/>
  </cols>
  <sheetData>
    <row r="1" spans="1:20" ht="16.5" customHeight="1">
      <c r="A1" s="34" t="s">
        <v>94</v>
      </c>
      <c r="D1" s="38" t="s">
        <v>272</v>
      </c>
      <c r="F1" s="38"/>
      <c r="H1" s="38"/>
      <c r="N1" s="1"/>
      <c r="O1" s="1"/>
      <c r="P1" s="1"/>
      <c r="Q1" s="1"/>
      <c r="R1" s="1"/>
      <c r="S1" s="1"/>
      <c r="T1" s="1"/>
    </row>
    <row r="2" spans="1:20" ht="13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"/>
      <c r="O2" s="1"/>
      <c r="P2" s="1"/>
      <c r="Q2" s="1"/>
      <c r="R2" s="1"/>
      <c r="S2" s="1"/>
      <c r="T2" s="1"/>
    </row>
    <row r="3" spans="1:20" ht="13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  <c r="O3" s="1"/>
      <c r="P3" s="1"/>
      <c r="Q3" s="1"/>
      <c r="R3" s="1"/>
      <c r="S3" s="1"/>
      <c r="T3" s="1"/>
    </row>
    <row r="4" spans="1:20" ht="13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1"/>
      <c r="O4" s="1"/>
      <c r="P4" s="1"/>
      <c r="Q4" s="1"/>
      <c r="R4" s="1"/>
      <c r="S4" s="1"/>
      <c r="T4" s="1"/>
    </row>
    <row r="5" spans="1:20" ht="13.5" customHeight="1">
      <c r="A5" s="34" t="s">
        <v>96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1"/>
      <c r="O5" s="1"/>
      <c r="P5" s="1"/>
      <c r="Q5" s="1"/>
      <c r="R5" s="1"/>
      <c r="S5" s="1"/>
      <c r="T5" s="1"/>
    </row>
    <row r="6" spans="1:20" ht="13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"/>
      <c r="O6" s="1"/>
      <c r="P6" s="1"/>
      <c r="Q6" s="1"/>
      <c r="R6" s="1"/>
      <c r="S6" s="1"/>
      <c r="T6" s="1"/>
    </row>
    <row r="8" spans="1:3" ht="19.5" customHeight="1">
      <c r="A8" s="109" t="s">
        <v>71</v>
      </c>
      <c r="B8" s="167" t="s">
        <v>72</v>
      </c>
      <c r="C8" s="167"/>
    </row>
    <row r="9" spans="1:3" s="31" customFormat="1" ht="20.25" customHeight="1">
      <c r="A9" s="109" t="s">
        <v>73</v>
      </c>
      <c r="B9" s="111">
        <v>0.375</v>
      </c>
      <c r="C9" s="111">
        <v>0.75</v>
      </c>
    </row>
    <row r="10" spans="1:3" ht="20.25" customHeight="1">
      <c r="A10" s="109">
        <v>1993</v>
      </c>
      <c r="B10" s="110">
        <v>28</v>
      </c>
      <c r="C10" s="110">
        <v>28</v>
      </c>
    </row>
    <row r="11" spans="1:3" ht="21" customHeight="1">
      <c r="A11" s="109">
        <v>1994</v>
      </c>
      <c r="B11" s="110">
        <v>26.7</v>
      </c>
      <c r="C11" s="110">
        <v>37.2</v>
      </c>
    </row>
    <row r="12" spans="1:3" ht="20.25" customHeight="1">
      <c r="A12" s="109">
        <v>1995</v>
      </c>
      <c r="B12" s="110">
        <v>31.5</v>
      </c>
      <c r="C12" s="110">
        <v>33.4</v>
      </c>
    </row>
    <row r="13" spans="1:3" ht="21.75" customHeight="1">
      <c r="A13" s="109">
        <v>1996</v>
      </c>
      <c r="B13" s="110">
        <v>32.4</v>
      </c>
      <c r="C13" s="110">
        <v>37.8</v>
      </c>
    </row>
    <row r="15" ht="12.75">
      <c r="A15" s="27" t="s">
        <v>93</v>
      </c>
    </row>
    <row r="16" ht="12.75">
      <c r="A16" s="27" t="s">
        <v>117</v>
      </c>
    </row>
    <row r="17" ht="12.75">
      <c r="A17" s="29"/>
    </row>
    <row r="38" ht="12.75">
      <c r="D38" s="28"/>
    </row>
  </sheetData>
  <mergeCells count="1">
    <mergeCell ref="B8:C8"/>
  </mergeCells>
  <printOptions horizontalCentered="1"/>
  <pageMargins left="0" right="0" top="1.1811023622047245" bottom="0" header="0" footer="0"/>
  <pageSetup horizontalDpi="300" verticalDpi="300" orientation="portrait" paperSize="9" r:id="rId3"/>
  <headerFooter alignWithMargins="0">
    <oddFooter>&amp;C&amp;G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33">
      <selection activeCell="F44" sqref="A1:F44"/>
    </sheetView>
  </sheetViews>
  <sheetFormatPr defaultColWidth="11.421875" defaultRowHeight="12.75"/>
  <cols>
    <col min="1" max="1" width="23.421875" style="0" customWidth="1"/>
    <col min="2" max="2" width="10.28125" style="0" customWidth="1"/>
    <col min="3" max="3" width="9.57421875" style="0" customWidth="1"/>
    <col min="4" max="4" width="11.57421875" style="0" customWidth="1"/>
    <col min="5" max="5" width="12.421875" style="0" customWidth="1"/>
    <col min="6" max="6" width="11.8515625" style="0" customWidth="1"/>
  </cols>
  <sheetData>
    <row r="1" spans="1:21" ht="16.5" customHeight="1">
      <c r="A1" s="34" t="s">
        <v>94</v>
      </c>
      <c r="F1" s="38" t="s">
        <v>274</v>
      </c>
      <c r="G1" s="38"/>
      <c r="I1" s="38"/>
      <c r="O1" s="1"/>
      <c r="P1" s="1"/>
      <c r="Q1" s="1"/>
      <c r="R1" s="1"/>
      <c r="S1" s="1"/>
      <c r="T1" s="1"/>
      <c r="U1" s="1"/>
    </row>
    <row r="2" spans="2:21" ht="13.5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  <c r="T2" s="1"/>
      <c r="U2" s="1"/>
    </row>
    <row r="3" spans="1:7" ht="15">
      <c r="A3" s="41" t="s">
        <v>98</v>
      </c>
      <c r="B3" s="41"/>
      <c r="C3" s="41"/>
      <c r="D3" s="41"/>
      <c r="E3" s="41"/>
      <c r="F3" s="41"/>
      <c r="G3" s="41"/>
    </row>
    <row r="5" spans="1:6" ht="12.75">
      <c r="A5" s="146" t="s">
        <v>71</v>
      </c>
      <c r="B5" s="149" t="s">
        <v>287</v>
      </c>
      <c r="C5" s="149"/>
      <c r="D5" s="149" t="s">
        <v>288</v>
      </c>
      <c r="E5" s="149"/>
      <c r="F5" s="149"/>
    </row>
    <row r="6" spans="1:6" ht="38.25">
      <c r="A6" s="146"/>
      <c r="B6" s="113" t="s">
        <v>75</v>
      </c>
      <c r="C6" s="113" t="s">
        <v>76</v>
      </c>
      <c r="D6" s="113" t="s">
        <v>77</v>
      </c>
      <c r="E6" s="113" t="s">
        <v>97</v>
      </c>
      <c r="F6" s="113" t="s">
        <v>74</v>
      </c>
    </row>
    <row r="7" spans="1:6" s="33" customFormat="1" ht="21" customHeight="1">
      <c r="A7" s="112" t="s">
        <v>78</v>
      </c>
      <c r="B7" s="42">
        <v>91.7</v>
      </c>
      <c r="C7" s="42">
        <v>100.4</v>
      </c>
      <c r="D7" s="42">
        <v>31.1</v>
      </c>
      <c r="E7" s="42">
        <v>84.1</v>
      </c>
      <c r="F7" s="42">
        <f>+E7+D7</f>
        <v>115.19999999999999</v>
      </c>
    </row>
    <row r="8" spans="1:6" s="33" customFormat="1" ht="18.75" customHeight="1">
      <c r="A8" s="112" t="s">
        <v>79</v>
      </c>
      <c r="B8" s="42">
        <v>88.5</v>
      </c>
      <c r="C8" s="42">
        <v>94.3</v>
      </c>
      <c r="D8" s="42">
        <v>11.7</v>
      </c>
      <c r="E8" s="42">
        <v>86</v>
      </c>
      <c r="F8" s="42">
        <f>+E8+D8</f>
        <v>97.7</v>
      </c>
    </row>
    <row r="9" spans="1:6" s="33" customFormat="1" ht="21.75" customHeight="1">
      <c r="A9" s="112" t="s">
        <v>80</v>
      </c>
      <c r="B9" s="42">
        <v>87.9</v>
      </c>
      <c r="C9" s="42">
        <v>95.8</v>
      </c>
      <c r="D9" s="42">
        <v>14.2</v>
      </c>
      <c r="E9" s="42">
        <v>53.5</v>
      </c>
      <c r="F9" s="42">
        <f>+E9+D9</f>
        <v>67.7</v>
      </c>
    </row>
    <row r="11" spans="1:6" ht="12.75">
      <c r="A11" s="168" t="s">
        <v>115</v>
      </c>
      <c r="B11" s="168"/>
      <c r="C11" s="168"/>
      <c r="D11" s="168"/>
      <c r="E11" s="168"/>
      <c r="F11" s="168"/>
    </row>
    <row r="12" spans="1:6" ht="12.75">
      <c r="A12" s="168" t="s">
        <v>116</v>
      </c>
      <c r="B12" s="168"/>
      <c r="C12" s="168"/>
      <c r="D12" s="168"/>
      <c r="E12" s="168"/>
      <c r="F12" s="168"/>
    </row>
    <row r="14" ht="12.75">
      <c r="A14" s="27" t="s">
        <v>93</v>
      </c>
    </row>
    <row r="15" ht="12.75">
      <c r="A15" s="27" t="s">
        <v>113</v>
      </c>
    </row>
  </sheetData>
  <mergeCells count="5">
    <mergeCell ref="A5:A6"/>
    <mergeCell ref="B5:C5"/>
    <mergeCell ref="D5:F5"/>
    <mergeCell ref="A12:F12"/>
    <mergeCell ref="A11:F11"/>
  </mergeCells>
  <printOptions horizontalCentered="1"/>
  <pageMargins left="0" right="0" top="1.1811023622047245" bottom="0" header="0" footer="0"/>
  <pageSetup horizontalDpi="300" verticalDpi="300" orientation="portrait" paperSize="9" r:id="rId3"/>
  <headerFooter alignWithMargins="0">
    <oddFooter>&amp;C&amp;G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75" zoomScaleNormal="75" workbookViewId="0" topLeftCell="A1">
      <selection activeCell="R44" sqref="R44"/>
    </sheetView>
  </sheetViews>
  <sheetFormatPr defaultColWidth="11.421875" defaultRowHeight="12.75"/>
  <cols>
    <col min="1" max="1" width="7.00390625" style="0" customWidth="1"/>
    <col min="2" max="2" width="12.8515625" style="0" customWidth="1"/>
    <col min="3" max="9" width="6.7109375" style="0" customWidth="1"/>
    <col min="10" max="10" width="7.57421875" style="0" customWidth="1"/>
    <col min="11" max="17" width="6.7109375" style="0" customWidth="1"/>
    <col min="18" max="18" width="15.00390625" style="0" bestFit="1" customWidth="1"/>
    <col min="19" max="19" width="5.28125" style="0" customWidth="1"/>
    <col min="20" max="20" width="6.7109375" style="0" customWidth="1"/>
  </cols>
  <sheetData>
    <row r="1" spans="1:21" ht="15">
      <c r="A1" s="34" t="s">
        <v>94</v>
      </c>
      <c r="G1" s="38"/>
      <c r="I1" s="38"/>
      <c r="O1" s="1"/>
      <c r="P1" s="169" t="s">
        <v>275</v>
      </c>
      <c r="Q1" s="169"/>
      <c r="R1" s="169"/>
      <c r="S1" s="1"/>
      <c r="T1" s="1"/>
      <c r="U1" s="1"/>
    </row>
    <row r="2" spans="2:21" ht="6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  <c r="T2" s="1"/>
      <c r="U2" s="1"/>
    </row>
    <row r="3" spans="1:7" ht="15">
      <c r="A3" s="41" t="s">
        <v>261</v>
      </c>
      <c r="B3" s="41"/>
      <c r="C3" s="41"/>
      <c r="D3" s="41"/>
      <c r="E3" s="41"/>
      <c r="F3" s="41"/>
      <c r="G3" s="41"/>
    </row>
    <row r="4" ht="9.75" customHeight="1"/>
    <row r="5" spans="1:18" s="46" customFormat="1" ht="30" customHeight="1">
      <c r="A5" s="149" t="s">
        <v>175</v>
      </c>
      <c r="B5" s="149"/>
      <c r="C5" s="146" t="s">
        <v>118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s="46" customFormat="1" ht="14.25">
      <c r="A6" s="146" t="s">
        <v>81</v>
      </c>
      <c r="B6" s="146" t="s">
        <v>119</v>
      </c>
      <c r="C6" s="76" t="s">
        <v>38</v>
      </c>
      <c r="D6" s="76" t="s">
        <v>39</v>
      </c>
      <c r="E6" s="76" t="s">
        <v>120</v>
      </c>
      <c r="F6" s="76" t="s">
        <v>121</v>
      </c>
      <c r="G6" s="76" t="s">
        <v>122</v>
      </c>
      <c r="H6" s="76" t="s">
        <v>123</v>
      </c>
      <c r="I6" s="76" t="s">
        <v>171</v>
      </c>
      <c r="J6" s="76" t="s">
        <v>124</v>
      </c>
      <c r="K6" s="76" t="s">
        <v>125</v>
      </c>
      <c r="L6" s="76" t="s">
        <v>126</v>
      </c>
      <c r="M6" s="76" t="s">
        <v>127</v>
      </c>
      <c r="N6" s="76" t="s">
        <v>128</v>
      </c>
      <c r="O6" s="76" t="s">
        <v>129</v>
      </c>
      <c r="P6" s="76" t="s">
        <v>130</v>
      </c>
      <c r="Q6" s="76" t="s">
        <v>131</v>
      </c>
      <c r="R6" s="76" t="s">
        <v>132</v>
      </c>
    </row>
    <row r="7" spans="1:18" s="47" customFormat="1" ht="12.75">
      <c r="A7" s="146"/>
      <c r="B7" s="146"/>
      <c r="C7" s="78" t="s">
        <v>159</v>
      </c>
      <c r="D7" s="78" t="s">
        <v>159</v>
      </c>
      <c r="E7" s="78" t="s">
        <v>159</v>
      </c>
      <c r="F7" s="78" t="s">
        <v>159</v>
      </c>
      <c r="G7" s="78" t="s">
        <v>160</v>
      </c>
      <c r="H7" s="78" t="s">
        <v>160</v>
      </c>
      <c r="I7" s="78" t="s">
        <v>159</v>
      </c>
      <c r="J7" s="78" t="s">
        <v>159</v>
      </c>
      <c r="K7" s="78" t="s">
        <v>159</v>
      </c>
      <c r="L7" s="78" t="s">
        <v>159</v>
      </c>
      <c r="M7" s="78" t="s">
        <v>159</v>
      </c>
      <c r="N7" s="78" t="s">
        <v>159</v>
      </c>
      <c r="O7" s="78" t="s">
        <v>159</v>
      </c>
      <c r="P7" s="78" t="s">
        <v>159</v>
      </c>
      <c r="Q7" s="116" t="s">
        <v>289</v>
      </c>
      <c r="R7" s="78" t="s">
        <v>161</v>
      </c>
    </row>
    <row r="8" spans="1:19" s="46" customFormat="1" ht="15" customHeight="1">
      <c r="A8" s="115" t="s">
        <v>133</v>
      </c>
      <c r="B8" s="115" t="s">
        <v>162</v>
      </c>
      <c r="C8" s="114">
        <v>41</v>
      </c>
      <c r="D8" s="114">
        <v>9</v>
      </c>
      <c r="E8" s="114">
        <v>1</v>
      </c>
      <c r="F8" s="114" t="s">
        <v>134</v>
      </c>
      <c r="G8" s="114" t="s">
        <v>135</v>
      </c>
      <c r="H8" s="114" t="s">
        <v>135</v>
      </c>
      <c r="I8" s="114" t="s">
        <v>136</v>
      </c>
      <c r="J8" s="114" t="s">
        <v>137</v>
      </c>
      <c r="K8" s="114">
        <v>0.37</v>
      </c>
      <c r="L8" s="114">
        <v>0.01</v>
      </c>
      <c r="M8" s="114" t="s">
        <v>137</v>
      </c>
      <c r="N8" s="114" t="s">
        <v>137</v>
      </c>
      <c r="O8" s="114" t="s">
        <v>138</v>
      </c>
      <c r="P8" s="114">
        <v>0.01</v>
      </c>
      <c r="Q8" s="114" t="s">
        <v>139</v>
      </c>
      <c r="R8" s="104" t="s">
        <v>164</v>
      </c>
      <c r="S8" s="27"/>
    </row>
    <row r="9" spans="1:19" s="46" customFormat="1" ht="15" customHeight="1">
      <c r="A9" s="115" t="s">
        <v>140</v>
      </c>
      <c r="B9" s="115" t="s">
        <v>84</v>
      </c>
      <c r="C9" s="114">
        <v>11</v>
      </c>
      <c r="D9" s="114">
        <v>6</v>
      </c>
      <c r="E9" s="114">
        <v>1</v>
      </c>
      <c r="F9" s="114" t="s">
        <v>134</v>
      </c>
      <c r="G9" s="114" t="s">
        <v>135</v>
      </c>
      <c r="H9" s="114" t="s">
        <v>135</v>
      </c>
      <c r="I9" s="114" t="s">
        <v>136</v>
      </c>
      <c r="J9" s="114">
        <v>0.01</v>
      </c>
      <c r="K9" s="114">
        <v>0.17</v>
      </c>
      <c r="L9" s="114" t="s">
        <v>137</v>
      </c>
      <c r="M9" s="114" t="s">
        <v>137</v>
      </c>
      <c r="N9" s="114" t="s">
        <v>137</v>
      </c>
      <c r="O9" s="114" t="s">
        <v>138</v>
      </c>
      <c r="P9" s="114">
        <v>0.02</v>
      </c>
      <c r="Q9" s="114" t="s">
        <v>139</v>
      </c>
      <c r="R9" s="104" t="s">
        <v>165</v>
      </c>
      <c r="S9" s="27"/>
    </row>
    <row r="10" spans="1:19" s="46" customFormat="1" ht="15" customHeight="1">
      <c r="A10" s="115" t="s">
        <v>142</v>
      </c>
      <c r="B10" s="115" t="s">
        <v>143</v>
      </c>
      <c r="C10" s="114">
        <v>8</v>
      </c>
      <c r="D10" s="114">
        <v>7</v>
      </c>
      <c r="E10" s="114" t="s">
        <v>144</v>
      </c>
      <c r="F10" s="114" t="s">
        <v>134</v>
      </c>
      <c r="G10" s="114" t="s">
        <v>135</v>
      </c>
      <c r="H10" s="114" t="s">
        <v>135</v>
      </c>
      <c r="I10" s="114" t="s">
        <v>136</v>
      </c>
      <c r="J10" s="114" t="s">
        <v>137</v>
      </c>
      <c r="K10" s="114">
        <v>0.94</v>
      </c>
      <c r="L10" s="114" t="s">
        <v>137</v>
      </c>
      <c r="M10" s="114" t="s">
        <v>137</v>
      </c>
      <c r="N10" s="114" t="s">
        <v>137</v>
      </c>
      <c r="O10" s="114" t="s">
        <v>138</v>
      </c>
      <c r="P10" s="114">
        <v>0.038</v>
      </c>
      <c r="Q10" s="114" t="s">
        <v>139</v>
      </c>
      <c r="R10" s="104" t="s">
        <v>166</v>
      </c>
      <c r="S10" s="27"/>
    </row>
    <row r="11" spans="1:19" s="46" customFormat="1" ht="15" customHeight="1">
      <c r="A11" s="115" t="s">
        <v>146</v>
      </c>
      <c r="B11" s="115" t="s">
        <v>147</v>
      </c>
      <c r="C11" s="114">
        <v>15</v>
      </c>
      <c r="D11" s="114" t="s">
        <v>148</v>
      </c>
      <c r="E11" s="114">
        <v>1</v>
      </c>
      <c r="F11" s="114" t="s">
        <v>134</v>
      </c>
      <c r="G11" s="114" t="s">
        <v>135</v>
      </c>
      <c r="H11" s="114" t="s">
        <v>135</v>
      </c>
      <c r="I11" s="114" t="s">
        <v>136</v>
      </c>
      <c r="J11" s="114">
        <v>0.01</v>
      </c>
      <c r="K11" s="114">
        <v>0.94</v>
      </c>
      <c r="L11" s="114" t="s">
        <v>137</v>
      </c>
      <c r="M11" s="114" t="s">
        <v>137</v>
      </c>
      <c r="N11" s="114" t="s">
        <v>137</v>
      </c>
      <c r="O11" s="114" t="s">
        <v>138</v>
      </c>
      <c r="P11" s="114" t="s">
        <v>136</v>
      </c>
      <c r="Q11" s="114" t="s">
        <v>139</v>
      </c>
      <c r="R11" s="104" t="s">
        <v>167</v>
      </c>
      <c r="S11" s="27"/>
    </row>
    <row r="12" spans="1:19" s="46" customFormat="1" ht="15" customHeight="1">
      <c r="A12" s="115" t="s">
        <v>149</v>
      </c>
      <c r="B12" s="115" t="s">
        <v>150</v>
      </c>
      <c r="C12" s="114">
        <v>24</v>
      </c>
      <c r="D12" s="114">
        <v>9</v>
      </c>
      <c r="E12" s="114">
        <v>1</v>
      </c>
      <c r="F12" s="114" t="s">
        <v>134</v>
      </c>
      <c r="G12" s="114">
        <v>0.4</v>
      </c>
      <c r="H12" s="114">
        <v>0.4</v>
      </c>
      <c r="I12" s="114" t="s">
        <v>136</v>
      </c>
      <c r="J12" s="114" t="s">
        <v>137</v>
      </c>
      <c r="K12" s="114">
        <v>0.68</v>
      </c>
      <c r="L12" s="114" t="s">
        <v>137</v>
      </c>
      <c r="M12" s="114">
        <v>0.01</v>
      </c>
      <c r="N12" s="114" t="s">
        <v>137</v>
      </c>
      <c r="O12" s="114" t="s">
        <v>138</v>
      </c>
      <c r="P12" s="114">
        <v>0.023</v>
      </c>
      <c r="Q12" s="114" t="s">
        <v>139</v>
      </c>
      <c r="R12" s="104" t="s">
        <v>165</v>
      </c>
      <c r="S12" s="27"/>
    </row>
    <row r="13" spans="1:19" s="46" customFormat="1" ht="15" customHeight="1">
      <c r="A13" s="115" t="s">
        <v>151</v>
      </c>
      <c r="B13" s="115" t="s">
        <v>152</v>
      </c>
      <c r="C13" s="114">
        <v>125</v>
      </c>
      <c r="D13" s="114">
        <v>30</v>
      </c>
      <c r="E13" s="114">
        <v>5</v>
      </c>
      <c r="F13" s="114" t="s">
        <v>134</v>
      </c>
      <c r="G13" s="114">
        <v>2</v>
      </c>
      <c r="H13" s="114">
        <v>2</v>
      </c>
      <c r="I13" s="114" t="s">
        <v>136</v>
      </c>
      <c r="J13" s="114" t="s">
        <v>137</v>
      </c>
      <c r="K13" s="114">
        <v>8</v>
      </c>
      <c r="L13" s="114" t="s">
        <v>137</v>
      </c>
      <c r="M13" s="114">
        <v>0.02</v>
      </c>
      <c r="N13" s="114" t="s">
        <v>137</v>
      </c>
      <c r="O13" s="114" t="s">
        <v>138</v>
      </c>
      <c r="P13" s="114">
        <v>0.02</v>
      </c>
      <c r="Q13" s="114" t="s">
        <v>139</v>
      </c>
      <c r="R13" s="104" t="s">
        <v>168</v>
      </c>
      <c r="S13" s="170"/>
    </row>
    <row r="14" spans="1:19" s="46" customFormat="1" ht="15" customHeight="1">
      <c r="A14" s="115" t="s">
        <v>153</v>
      </c>
      <c r="B14" s="115" t="s">
        <v>154</v>
      </c>
      <c r="C14" s="114">
        <v>66</v>
      </c>
      <c r="D14" s="114">
        <v>26</v>
      </c>
      <c r="E14" s="114">
        <v>2</v>
      </c>
      <c r="F14" s="114" t="s">
        <v>134</v>
      </c>
      <c r="G14" s="114" t="s">
        <v>135</v>
      </c>
      <c r="H14" s="114">
        <v>0.1</v>
      </c>
      <c r="I14" s="114" t="s">
        <v>136</v>
      </c>
      <c r="J14" s="114" t="s">
        <v>137</v>
      </c>
      <c r="K14" s="114">
        <v>2.24</v>
      </c>
      <c r="L14" s="114" t="s">
        <v>137</v>
      </c>
      <c r="M14" s="114">
        <v>0.01</v>
      </c>
      <c r="N14" s="114" t="s">
        <v>137</v>
      </c>
      <c r="O14" s="114" t="s">
        <v>138</v>
      </c>
      <c r="P14" s="114">
        <v>0.005</v>
      </c>
      <c r="Q14" s="114" t="s">
        <v>139</v>
      </c>
      <c r="R14" s="104" t="s">
        <v>166</v>
      </c>
      <c r="S14" s="170"/>
    </row>
    <row r="15" spans="1:19" s="46" customFormat="1" ht="15" customHeight="1">
      <c r="A15" s="115" t="s">
        <v>155</v>
      </c>
      <c r="B15" s="115" t="s">
        <v>156</v>
      </c>
      <c r="C15" s="114">
        <v>63</v>
      </c>
      <c r="D15" s="114">
        <v>6</v>
      </c>
      <c r="E15" s="114">
        <v>1</v>
      </c>
      <c r="F15" s="114" t="s">
        <v>134</v>
      </c>
      <c r="G15" s="114" t="s">
        <v>135</v>
      </c>
      <c r="H15" s="114" t="s">
        <v>135</v>
      </c>
      <c r="I15" s="114" t="s">
        <v>136</v>
      </c>
      <c r="J15" s="114" t="s">
        <v>137</v>
      </c>
      <c r="K15" s="114">
        <v>0.11</v>
      </c>
      <c r="L15" s="114" t="s">
        <v>137</v>
      </c>
      <c r="M15" s="114">
        <v>0.02</v>
      </c>
      <c r="N15" s="114" t="s">
        <v>137</v>
      </c>
      <c r="O15" s="114" t="s">
        <v>138</v>
      </c>
      <c r="P15" s="114" t="s">
        <v>136</v>
      </c>
      <c r="Q15" s="114" t="s">
        <v>139</v>
      </c>
      <c r="R15" s="104" t="s">
        <v>169</v>
      </c>
      <c r="S15" s="170"/>
    </row>
    <row r="16" spans="1:20" s="48" customFormat="1" ht="21" customHeight="1">
      <c r="A16" s="146" t="s">
        <v>172</v>
      </c>
      <c r="B16" s="146"/>
      <c r="C16" s="69">
        <v>250</v>
      </c>
      <c r="D16" s="69">
        <v>50</v>
      </c>
      <c r="E16" s="69">
        <v>100</v>
      </c>
      <c r="F16" s="69">
        <v>50</v>
      </c>
      <c r="G16" s="69"/>
      <c r="H16" s="69">
        <v>1</v>
      </c>
      <c r="I16" s="69">
        <v>0.1</v>
      </c>
      <c r="J16" s="69">
        <v>0.5</v>
      </c>
      <c r="K16" s="69">
        <v>5</v>
      </c>
      <c r="L16" s="69">
        <v>2</v>
      </c>
      <c r="M16" s="69">
        <v>0.5</v>
      </c>
      <c r="N16" s="69">
        <v>0.1</v>
      </c>
      <c r="O16" s="69">
        <v>0.005</v>
      </c>
      <c r="P16" s="69">
        <v>0.5</v>
      </c>
      <c r="Q16" s="69"/>
      <c r="R16" s="69" t="s">
        <v>163</v>
      </c>
      <c r="S16" s="170"/>
      <c r="T16" s="38"/>
    </row>
    <row r="17" spans="1:19" s="46" customFormat="1" ht="12.75">
      <c r="A17" s="33" t="s">
        <v>173</v>
      </c>
      <c r="J17" s="33" t="s">
        <v>174</v>
      </c>
      <c r="S17" s="170"/>
    </row>
    <row r="18" spans="1:19" s="46" customFormat="1" ht="12.75">
      <c r="A18" s="27" t="s">
        <v>93</v>
      </c>
      <c r="B18" s="27" t="s">
        <v>170</v>
      </c>
      <c r="S18" s="170"/>
    </row>
    <row r="19" s="46" customFormat="1" ht="12.75">
      <c r="S19" s="170"/>
    </row>
    <row r="20" s="46" customFormat="1" ht="12.75">
      <c r="S20" s="170"/>
    </row>
    <row r="21" s="46" customFormat="1" ht="12.75">
      <c r="S21" s="170"/>
    </row>
    <row r="22" ht="12.75">
      <c r="S22" s="170"/>
    </row>
    <row r="23" ht="12.75">
      <c r="S23" s="170"/>
    </row>
    <row r="24" ht="12.75">
      <c r="S24" s="170"/>
    </row>
    <row r="25" ht="12.75">
      <c r="S25" s="170"/>
    </row>
    <row r="26" ht="12.75">
      <c r="S26" s="170"/>
    </row>
    <row r="27" ht="12.75">
      <c r="S27" s="170"/>
    </row>
    <row r="28" ht="12.75">
      <c r="S28" s="170"/>
    </row>
    <row r="29" ht="12.75">
      <c r="S29" s="170"/>
    </row>
    <row r="30" ht="12.75">
      <c r="S30" s="170"/>
    </row>
    <row r="31" ht="12.75">
      <c r="S31" s="170"/>
    </row>
    <row r="32" ht="12.75">
      <c r="S32" s="170"/>
    </row>
    <row r="33" ht="12.75">
      <c r="S33" s="170"/>
    </row>
    <row r="34" ht="12.75">
      <c r="S34" s="170"/>
    </row>
    <row r="35" ht="12.75">
      <c r="S35" s="170"/>
    </row>
    <row r="36" ht="12.75">
      <c r="S36" s="170"/>
    </row>
  </sheetData>
  <mergeCells count="7">
    <mergeCell ref="P1:R1"/>
    <mergeCell ref="S13:S36"/>
    <mergeCell ref="A16:B16"/>
    <mergeCell ref="A5:B5"/>
    <mergeCell ref="C5:R5"/>
    <mergeCell ref="A6:A7"/>
    <mergeCell ref="B6:B7"/>
  </mergeCells>
  <printOptions horizontalCentered="1"/>
  <pageMargins left="0.7874015748031497" right="0" top="1.1811023622047245" bottom="0" header="0" footer="0.3937007874015748"/>
  <pageSetup fitToHeight="1" fitToWidth="1" horizontalDpi="300" verticalDpi="300" orientation="landscape" paperSize="9" scale="95" r:id="rId3"/>
  <headerFooter alignWithMargins="0">
    <oddFooter>&amp;C&amp;G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L45" sqref="L45"/>
    </sheetView>
  </sheetViews>
  <sheetFormatPr defaultColWidth="11.421875" defaultRowHeight="12.75"/>
  <cols>
    <col min="1" max="1" width="9.28125" style="0" customWidth="1"/>
    <col min="2" max="2" width="8.140625" style="0" customWidth="1"/>
    <col min="3" max="4" width="6.57421875" style="0" customWidth="1"/>
    <col min="5" max="5" width="7.7109375" style="0" customWidth="1"/>
    <col min="6" max="9" width="6.57421875" style="0" customWidth="1"/>
    <col min="10" max="10" width="8.28125" style="0" customWidth="1"/>
  </cols>
  <sheetData>
    <row r="1" spans="1:21" ht="15">
      <c r="A1" s="34" t="s">
        <v>94</v>
      </c>
      <c r="G1" s="38"/>
      <c r="H1" s="151" t="s">
        <v>278</v>
      </c>
      <c r="I1" s="151"/>
      <c r="J1" s="151"/>
      <c r="O1" s="1"/>
      <c r="P1" s="1"/>
      <c r="S1" s="1"/>
      <c r="T1" s="1"/>
      <c r="U1" s="1"/>
    </row>
    <row r="2" spans="2:21" ht="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  <c r="T2" s="1"/>
      <c r="U2" s="1"/>
    </row>
    <row r="3" spans="1:7" ht="15">
      <c r="A3" s="41" t="s">
        <v>257</v>
      </c>
      <c r="B3" s="41"/>
      <c r="C3" s="41"/>
      <c r="D3" s="41"/>
      <c r="E3" s="41"/>
      <c r="F3" s="41"/>
      <c r="G3" s="41"/>
    </row>
    <row r="5" spans="1:10" ht="12.75">
      <c r="A5" s="172" t="s">
        <v>187</v>
      </c>
      <c r="B5" s="172"/>
      <c r="C5" s="172"/>
      <c r="D5" s="172"/>
      <c r="E5" s="172"/>
      <c r="F5" s="172"/>
      <c r="G5" s="172"/>
      <c r="H5" s="172"/>
      <c r="I5" s="172"/>
      <c r="J5" s="172"/>
    </row>
    <row r="7" spans="1:11" ht="12.75">
      <c r="A7" s="146" t="s">
        <v>36</v>
      </c>
      <c r="B7" s="119" t="s">
        <v>37</v>
      </c>
      <c r="C7" s="119" t="s">
        <v>38</v>
      </c>
      <c r="D7" s="119" t="s">
        <v>39</v>
      </c>
      <c r="E7" s="119" t="s">
        <v>43</v>
      </c>
      <c r="F7" s="119" t="s">
        <v>44</v>
      </c>
      <c r="G7" s="119" t="s">
        <v>121</v>
      </c>
      <c r="H7" s="119" t="s">
        <v>40</v>
      </c>
      <c r="I7" s="119" t="s">
        <v>41</v>
      </c>
      <c r="J7" s="119" t="s">
        <v>42</v>
      </c>
      <c r="K7" s="33"/>
    </row>
    <row r="8" spans="1:11" ht="12.75">
      <c r="A8" s="146"/>
      <c r="B8" s="120" t="s">
        <v>290</v>
      </c>
      <c r="C8" s="120" t="s">
        <v>48</v>
      </c>
      <c r="D8" s="120" t="s">
        <v>48</v>
      </c>
      <c r="E8" s="120" t="s">
        <v>48</v>
      </c>
      <c r="F8" s="120" t="s">
        <v>48</v>
      </c>
      <c r="G8" s="120" t="s">
        <v>48</v>
      </c>
      <c r="H8" s="120" t="s">
        <v>48</v>
      </c>
      <c r="I8" s="120" t="s">
        <v>48</v>
      </c>
      <c r="J8" s="120" t="s">
        <v>48</v>
      </c>
      <c r="K8" s="33"/>
    </row>
    <row r="9" spans="1:10" ht="12.75">
      <c r="A9" s="117">
        <v>34442</v>
      </c>
      <c r="B9" s="49">
        <v>0.82</v>
      </c>
      <c r="C9" s="49">
        <v>40</v>
      </c>
      <c r="D9" s="49">
        <v>35</v>
      </c>
      <c r="E9" s="50">
        <v>0.0024</v>
      </c>
      <c r="F9" s="50">
        <v>0.009300000000000001</v>
      </c>
      <c r="G9" s="49">
        <v>5.8</v>
      </c>
      <c r="H9" s="49">
        <v>36</v>
      </c>
      <c r="I9" s="49">
        <v>4.7</v>
      </c>
      <c r="J9" s="49">
        <v>2.3</v>
      </c>
    </row>
    <row r="10" spans="1:10" ht="12.75">
      <c r="A10" s="117">
        <v>34457</v>
      </c>
      <c r="B10" s="49">
        <v>0.15</v>
      </c>
      <c r="C10" s="49">
        <v>60</v>
      </c>
      <c r="D10" s="49">
        <v>8</v>
      </c>
      <c r="E10" s="50">
        <v>0.0045000000000000005</v>
      </c>
      <c r="F10" s="50">
        <v>0.006200000000000001</v>
      </c>
      <c r="G10" s="49">
        <v>1.6</v>
      </c>
      <c r="H10" s="49">
        <v>76</v>
      </c>
      <c r="I10" s="49">
        <v>4.7</v>
      </c>
      <c r="J10" s="49">
        <v>2.2</v>
      </c>
    </row>
    <row r="11" spans="1:10" ht="12.75">
      <c r="A11" s="117">
        <v>34464</v>
      </c>
      <c r="B11" s="49">
        <v>0.26</v>
      </c>
      <c r="C11" s="49">
        <v>40</v>
      </c>
      <c r="D11" s="49">
        <v>10</v>
      </c>
      <c r="E11" s="50">
        <v>0.0012</v>
      </c>
      <c r="F11" s="50">
        <v>0.0067</v>
      </c>
      <c r="G11" s="49">
        <v>3</v>
      </c>
      <c r="H11" s="49">
        <v>26</v>
      </c>
      <c r="I11" s="49">
        <v>5.4</v>
      </c>
      <c r="J11" s="49">
        <v>3.6</v>
      </c>
    </row>
    <row r="12" spans="1:10" ht="12.75">
      <c r="A12" s="117">
        <v>34466</v>
      </c>
      <c r="B12" s="49">
        <v>0.02</v>
      </c>
      <c r="C12" s="49">
        <v>40</v>
      </c>
      <c r="D12" s="49">
        <v>6</v>
      </c>
      <c r="E12" s="50">
        <v>0.002</v>
      </c>
      <c r="F12" s="50">
        <v>0.011</v>
      </c>
      <c r="G12" s="49">
        <v>21.8</v>
      </c>
      <c r="H12" s="49">
        <v>33</v>
      </c>
      <c r="I12" s="49">
        <v>5.9</v>
      </c>
      <c r="J12" s="49">
        <v>3</v>
      </c>
    </row>
    <row r="13" spans="1:10" ht="12.75">
      <c r="A13" s="117">
        <v>34477</v>
      </c>
      <c r="B13" s="49"/>
      <c r="C13" s="49">
        <v>40</v>
      </c>
      <c r="D13" s="49">
        <v>10</v>
      </c>
      <c r="E13" s="50">
        <v>0.0015</v>
      </c>
      <c r="F13" s="50">
        <v>0.0092</v>
      </c>
      <c r="G13" s="49">
        <v>1</v>
      </c>
      <c r="H13" s="49">
        <v>39</v>
      </c>
      <c r="I13" s="49">
        <v>3.7</v>
      </c>
      <c r="J13" s="49">
        <v>3.8</v>
      </c>
    </row>
    <row r="14" spans="1:10" ht="12.75">
      <c r="A14" s="117">
        <v>34478</v>
      </c>
      <c r="B14" s="49">
        <v>0.05</v>
      </c>
      <c r="C14" s="49">
        <v>35</v>
      </c>
      <c r="D14" s="49">
        <v>25</v>
      </c>
      <c r="E14" s="50">
        <v>0.003</v>
      </c>
      <c r="F14" s="50">
        <v>0.007</v>
      </c>
      <c r="G14" s="49">
        <v>1.8</v>
      </c>
      <c r="H14" s="49">
        <v>61</v>
      </c>
      <c r="I14" s="49">
        <v>6.1</v>
      </c>
      <c r="J14" s="49">
        <v>1.7</v>
      </c>
    </row>
    <row r="15" spans="1:10" ht="12.75">
      <c r="A15" s="117">
        <v>34485</v>
      </c>
      <c r="B15" s="49">
        <v>0.03</v>
      </c>
      <c r="C15" s="49">
        <v>15</v>
      </c>
      <c r="D15" s="49">
        <v>15</v>
      </c>
      <c r="E15" s="50">
        <v>0.0027</v>
      </c>
      <c r="F15" s="50">
        <v>0.008</v>
      </c>
      <c r="G15" s="49">
        <v>0.4</v>
      </c>
      <c r="H15" s="49"/>
      <c r="I15" s="49">
        <v>6.1</v>
      </c>
      <c r="J15" s="49">
        <v>3</v>
      </c>
    </row>
    <row r="16" spans="1:10" ht="12.75">
      <c r="A16" s="117">
        <v>34487</v>
      </c>
      <c r="B16" s="49">
        <v>0.11</v>
      </c>
      <c r="C16" s="49">
        <v>60</v>
      </c>
      <c r="D16" s="49">
        <v>15</v>
      </c>
      <c r="E16" s="50">
        <v>0.002</v>
      </c>
      <c r="F16" s="50">
        <v>0.035</v>
      </c>
      <c r="G16" s="49">
        <v>1.6</v>
      </c>
      <c r="H16" s="49">
        <v>22</v>
      </c>
      <c r="I16" s="49">
        <v>6.4</v>
      </c>
      <c r="J16" s="49">
        <v>2.6</v>
      </c>
    </row>
    <row r="17" spans="1:10" ht="12.75">
      <c r="A17" s="117">
        <v>34499</v>
      </c>
      <c r="B17" s="49">
        <v>0.13</v>
      </c>
      <c r="C17" s="49"/>
      <c r="D17" s="49">
        <v>30</v>
      </c>
      <c r="E17" s="50">
        <v>0.023</v>
      </c>
      <c r="F17" s="50">
        <v>0.025</v>
      </c>
      <c r="G17" s="49">
        <v>3</v>
      </c>
      <c r="H17" s="49">
        <v>49</v>
      </c>
      <c r="I17" s="49">
        <v>4.4</v>
      </c>
      <c r="J17" s="49">
        <v>1.5</v>
      </c>
    </row>
    <row r="18" spans="1:10" ht="12.75">
      <c r="A18" s="117">
        <v>34506</v>
      </c>
      <c r="B18" s="49">
        <v>0.07</v>
      </c>
      <c r="C18" s="49">
        <v>60</v>
      </c>
      <c r="D18" s="49">
        <v>30</v>
      </c>
      <c r="E18" s="50">
        <v>0.002</v>
      </c>
      <c r="F18" s="50">
        <v>0.053</v>
      </c>
      <c r="G18" s="49">
        <v>1.8</v>
      </c>
      <c r="H18" s="49">
        <v>33</v>
      </c>
      <c r="I18" s="49">
        <v>4.5</v>
      </c>
      <c r="J18" s="49">
        <v>1.3</v>
      </c>
    </row>
    <row r="19" spans="1:10" ht="12.75">
      <c r="A19" s="117">
        <v>34507</v>
      </c>
      <c r="B19" s="49">
        <v>0.06</v>
      </c>
      <c r="C19" s="49">
        <v>60</v>
      </c>
      <c r="D19" s="49"/>
      <c r="E19" s="50">
        <v>0.0033</v>
      </c>
      <c r="F19" s="50">
        <v>0.063</v>
      </c>
      <c r="G19" s="49">
        <v>2.6</v>
      </c>
      <c r="H19" s="49">
        <v>89</v>
      </c>
      <c r="I19" s="49">
        <v>5.5</v>
      </c>
      <c r="J19" s="49">
        <v>3.1</v>
      </c>
    </row>
    <row r="20" spans="1:10" ht="12.75">
      <c r="A20" s="117">
        <v>34526</v>
      </c>
      <c r="B20" s="49">
        <v>0.04</v>
      </c>
      <c r="C20" s="49">
        <v>70</v>
      </c>
      <c r="D20" s="49">
        <v>25</v>
      </c>
      <c r="E20" s="50">
        <v>0.0014</v>
      </c>
      <c r="F20" s="50">
        <v>0.025</v>
      </c>
      <c r="G20" s="49">
        <v>4.6</v>
      </c>
      <c r="H20" s="49">
        <v>38</v>
      </c>
      <c r="I20" s="49">
        <v>5.7</v>
      </c>
      <c r="J20" s="49">
        <v>2.1</v>
      </c>
    </row>
    <row r="21" spans="1:10" ht="12.75">
      <c r="A21" s="117">
        <v>34527</v>
      </c>
      <c r="B21" s="49">
        <v>0.2</v>
      </c>
      <c r="C21" s="49">
        <v>65</v>
      </c>
      <c r="D21" s="49">
        <v>25</v>
      </c>
      <c r="E21" s="50">
        <v>0.0016</v>
      </c>
      <c r="F21" s="50">
        <v>0.073</v>
      </c>
      <c r="G21" s="49">
        <v>5.3</v>
      </c>
      <c r="H21" s="49">
        <v>25</v>
      </c>
      <c r="I21" s="49">
        <v>6</v>
      </c>
      <c r="J21" s="49">
        <v>4.5</v>
      </c>
    </row>
    <row r="22" spans="1:11" ht="12.75">
      <c r="A22" s="121"/>
      <c r="B22" s="122"/>
      <c r="C22" s="122"/>
      <c r="D22" s="122"/>
      <c r="E22" s="123"/>
      <c r="F22" s="123"/>
      <c r="G22" s="122"/>
      <c r="H22" s="122"/>
      <c r="I22" s="122"/>
      <c r="J22" s="122"/>
      <c r="K22" s="1"/>
    </row>
    <row r="23" spans="1:10" s="31" customFormat="1" ht="17.25" customHeight="1">
      <c r="A23" s="124" t="s">
        <v>176</v>
      </c>
      <c r="B23" s="125">
        <f>AVERAGE(B9:B21)</f>
        <v>0.1616666666666667</v>
      </c>
      <c r="C23" s="125">
        <f>AVERAGE(C18:C21,C9:C16)</f>
        <v>48.75</v>
      </c>
      <c r="D23" s="125">
        <f>AVERAGE(D20:D21,D9:D18)</f>
        <v>19.5</v>
      </c>
      <c r="E23" s="126">
        <v>0.003892307692307692</v>
      </c>
      <c r="F23" s="126">
        <v>0.025492307692307693</v>
      </c>
      <c r="G23" s="125">
        <f>AVERAGE(G9:G21)</f>
        <v>4.176923076923076</v>
      </c>
      <c r="H23" s="125">
        <f>AVERAGE(H16:H21,H9:H14)</f>
        <v>43.916666666666664</v>
      </c>
      <c r="I23" s="125">
        <f>AVERAGE(I9:I21)</f>
        <v>5.315384615384615</v>
      </c>
      <c r="J23" s="125"/>
    </row>
    <row r="24" spans="1:10" s="31" customFormat="1" ht="18" customHeight="1">
      <c r="A24" s="124">
        <v>35669</v>
      </c>
      <c r="B24" s="125">
        <v>0.312</v>
      </c>
      <c r="C24" s="125">
        <v>120</v>
      </c>
      <c r="D24" s="125">
        <v>10</v>
      </c>
      <c r="E24" s="126">
        <v>0.011</v>
      </c>
      <c r="F24" s="126">
        <v>0.05</v>
      </c>
      <c r="G24" s="125">
        <v>4</v>
      </c>
      <c r="H24" s="125">
        <v>110</v>
      </c>
      <c r="I24" s="125"/>
      <c r="J24" s="125">
        <v>2.7</v>
      </c>
    </row>
    <row r="25" spans="1:10" s="31" customFormat="1" ht="19.5" customHeight="1">
      <c r="A25" s="124" t="s">
        <v>177</v>
      </c>
      <c r="B25" s="127"/>
      <c r="C25" s="125">
        <v>63</v>
      </c>
      <c r="D25" s="125">
        <v>6</v>
      </c>
      <c r="E25" s="128" t="s">
        <v>137</v>
      </c>
      <c r="F25" s="126">
        <v>0.02</v>
      </c>
      <c r="G25" s="125">
        <v>1</v>
      </c>
      <c r="H25" s="127"/>
      <c r="I25" s="127"/>
      <c r="J25" s="127"/>
    </row>
    <row r="27" spans="1:10" ht="12.75">
      <c r="A27" s="173"/>
      <c r="B27" s="119" t="s">
        <v>37</v>
      </c>
      <c r="C27" s="119" t="s">
        <v>38</v>
      </c>
      <c r="D27" s="119" t="s">
        <v>39</v>
      </c>
      <c r="E27" s="119" t="s">
        <v>43</v>
      </c>
      <c r="F27" s="119" t="s">
        <v>44</v>
      </c>
      <c r="G27" s="119" t="s">
        <v>121</v>
      </c>
      <c r="H27" s="119" t="s">
        <v>40</v>
      </c>
      <c r="I27" s="119" t="s">
        <v>41</v>
      </c>
      <c r="J27" s="119" t="s">
        <v>42</v>
      </c>
    </row>
    <row r="28" spans="1:10" ht="12.75">
      <c r="A28" s="174"/>
      <c r="B28" s="120" t="s">
        <v>290</v>
      </c>
      <c r="C28" s="120" t="s">
        <v>48</v>
      </c>
      <c r="D28" s="120" t="s">
        <v>48</v>
      </c>
      <c r="E28" s="120" t="s">
        <v>48</v>
      </c>
      <c r="F28" s="120" t="s">
        <v>48</v>
      </c>
      <c r="G28" s="120" t="s">
        <v>48</v>
      </c>
      <c r="H28" s="120" t="s">
        <v>48</v>
      </c>
      <c r="I28" s="120" t="s">
        <v>48</v>
      </c>
      <c r="J28" s="120" t="s">
        <v>48</v>
      </c>
    </row>
    <row r="29" spans="1:10" ht="17.25" customHeight="1">
      <c r="A29" s="131" t="s">
        <v>50</v>
      </c>
      <c r="B29" s="129">
        <f>MINA(B14:B24,B9:B12)</f>
        <v>0.02</v>
      </c>
      <c r="C29" s="129">
        <f>MINA(C18:C24,C9:C16)</f>
        <v>15</v>
      </c>
      <c r="D29" s="129">
        <f>MINA(D9:D24)</f>
        <v>6</v>
      </c>
      <c r="E29" s="130">
        <v>0.0012</v>
      </c>
      <c r="F29" s="130">
        <v>0.006200000000000001</v>
      </c>
      <c r="G29" s="129">
        <f>MINA(G9:G24)</f>
        <v>0.4</v>
      </c>
      <c r="H29" s="129">
        <f>MINA(H9:H24)</f>
        <v>22</v>
      </c>
      <c r="I29" s="129">
        <f>MINA(I9:I24)</f>
        <v>3.7</v>
      </c>
      <c r="J29" s="129">
        <f>MINA(J9:J24)</f>
        <v>1.3</v>
      </c>
    </row>
    <row r="30" spans="1:10" ht="15.75" customHeight="1">
      <c r="A30" s="131" t="s">
        <v>51</v>
      </c>
      <c r="B30" s="129">
        <f aca="true" t="shared" si="0" ref="B30:J30">MAX(B9:B24)</f>
        <v>0.82</v>
      </c>
      <c r="C30" s="129">
        <f t="shared" si="0"/>
        <v>120</v>
      </c>
      <c r="D30" s="129">
        <f t="shared" si="0"/>
        <v>35</v>
      </c>
      <c r="E30" s="130">
        <v>0.023</v>
      </c>
      <c r="F30" s="130">
        <v>0.073</v>
      </c>
      <c r="G30" s="129">
        <f t="shared" si="0"/>
        <v>21.8</v>
      </c>
      <c r="H30" s="129">
        <f t="shared" si="0"/>
        <v>110</v>
      </c>
      <c r="I30" s="129">
        <f t="shared" si="0"/>
        <v>6.4</v>
      </c>
      <c r="J30" s="129">
        <f t="shared" si="0"/>
        <v>4.5</v>
      </c>
    </row>
    <row r="31" spans="1:10" ht="19.5" customHeight="1">
      <c r="A31" s="131" t="s">
        <v>52</v>
      </c>
      <c r="B31" s="129">
        <f>AVERAGE(B23:B25)</f>
        <v>0.23683333333333334</v>
      </c>
      <c r="C31" s="129">
        <f>AVERAGE(C23:C25)</f>
        <v>77.25</v>
      </c>
      <c r="D31" s="129">
        <f aca="true" t="shared" si="1" ref="D31:J31">AVERAGE(D23:D25)</f>
        <v>11.833333333333334</v>
      </c>
      <c r="E31" s="130">
        <f t="shared" si="1"/>
        <v>0.007446153846153845</v>
      </c>
      <c r="F31" s="130">
        <f t="shared" si="1"/>
        <v>0.03183076923076923</v>
      </c>
      <c r="G31" s="129">
        <f t="shared" si="1"/>
        <v>3.0589743589743588</v>
      </c>
      <c r="H31" s="129">
        <f t="shared" si="1"/>
        <v>76.95833333333333</v>
      </c>
      <c r="I31" s="129">
        <f t="shared" si="1"/>
        <v>5.315384615384615</v>
      </c>
      <c r="J31" s="129">
        <f t="shared" si="1"/>
        <v>2.7</v>
      </c>
    </row>
    <row r="32" spans="1:10" ht="24.75" customHeight="1">
      <c r="A32" s="171" t="s">
        <v>178</v>
      </c>
      <c r="B32" s="171"/>
      <c r="C32" s="79" t="s">
        <v>179</v>
      </c>
      <c r="D32" s="79" t="s">
        <v>180</v>
      </c>
      <c r="E32" s="79" t="s">
        <v>181</v>
      </c>
      <c r="F32" s="79" t="s">
        <v>182</v>
      </c>
      <c r="G32" s="79" t="s">
        <v>183</v>
      </c>
      <c r="H32" s="79"/>
      <c r="I32" s="79"/>
      <c r="J32" s="79"/>
    </row>
    <row r="33" spans="1:10" ht="38.25" customHeight="1">
      <c r="A33" s="171" t="s">
        <v>184</v>
      </c>
      <c r="B33" s="171"/>
      <c r="C33" s="79"/>
      <c r="D33" s="79">
        <v>50</v>
      </c>
      <c r="E33" s="132" t="s">
        <v>185</v>
      </c>
      <c r="F33" s="79">
        <v>0.5</v>
      </c>
      <c r="G33" s="79">
        <v>50</v>
      </c>
      <c r="H33" s="79"/>
      <c r="I33" s="79"/>
      <c r="J33" s="79"/>
    </row>
    <row r="34" spans="1:10" ht="34.5" customHeight="1">
      <c r="A34" s="171" t="s">
        <v>186</v>
      </c>
      <c r="B34" s="171"/>
      <c r="C34" s="79"/>
      <c r="D34" s="79">
        <v>50</v>
      </c>
      <c r="E34" s="132" t="s">
        <v>185</v>
      </c>
      <c r="F34" s="79">
        <v>0.5</v>
      </c>
      <c r="G34" s="79">
        <v>50</v>
      </c>
      <c r="H34" s="79"/>
      <c r="I34" s="79"/>
      <c r="J34" s="79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ht="12.75">
      <c r="A36" s="27" t="s">
        <v>189</v>
      </c>
    </row>
    <row r="37" ht="12.75">
      <c r="A37" s="27" t="s">
        <v>190</v>
      </c>
    </row>
    <row r="38" ht="12.75">
      <c r="A38" s="27"/>
    </row>
    <row r="39" s="46" customFormat="1" ht="12.75">
      <c r="A39" s="27" t="s">
        <v>93</v>
      </c>
    </row>
    <row r="40" s="46" customFormat="1" ht="12.75">
      <c r="A40" s="26" t="s">
        <v>188</v>
      </c>
    </row>
    <row r="41" s="46" customFormat="1" ht="12.75">
      <c r="A41" s="26" t="s">
        <v>191</v>
      </c>
    </row>
    <row r="42" ht="12.75">
      <c r="A42" s="27"/>
    </row>
  </sheetData>
  <mergeCells count="7">
    <mergeCell ref="A33:B33"/>
    <mergeCell ref="A34:B34"/>
    <mergeCell ref="A5:J5"/>
    <mergeCell ref="H1:J1"/>
    <mergeCell ref="A7:A8"/>
    <mergeCell ref="A32:B32"/>
    <mergeCell ref="A27:A28"/>
  </mergeCells>
  <printOptions horizontalCentered="1"/>
  <pageMargins left="0" right="0" top="1.1811023622047245" bottom="0" header="0" footer="0"/>
  <pageSetup horizontalDpi="300" verticalDpi="300" orientation="portrait" paperSize="9" r:id="rId2"/>
  <headerFooter alignWithMargins="0">
    <oddFooter>&amp;C&amp;G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workbookViewId="0" topLeftCell="A1">
      <selection activeCell="A33" sqref="A33:A34"/>
    </sheetView>
  </sheetViews>
  <sheetFormatPr defaultColWidth="11.421875" defaultRowHeight="12.75"/>
  <cols>
    <col min="1" max="1" width="12.140625" style="0" customWidth="1"/>
    <col min="2" max="2" width="7.421875" style="0" customWidth="1"/>
    <col min="3" max="3" width="6.7109375" style="0" customWidth="1"/>
    <col min="4" max="4" width="8.00390625" style="0" customWidth="1"/>
    <col min="5" max="18" width="6.7109375" style="0" customWidth="1"/>
    <col min="19" max="19" width="5.421875" style="0" customWidth="1"/>
  </cols>
  <sheetData>
    <row r="1" spans="1:21" ht="15">
      <c r="A1" s="34" t="s">
        <v>94</v>
      </c>
      <c r="O1" s="1"/>
      <c r="P1" s="1"/>
      <c r="Q1" s="169" t="s">
        <v>277</v>
      </c>
      <c r="R1" s="169"/>
      <c r="S1" s="1"/>
      <c r="T1" s="1"/>
      <c r="U1" s="1"/>
    </row>
    <row r="2" spans="2:21" ht="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  <c r="T2" s="1"/>
      <c r="U2" s="1"/>
    </row>
    <row r="3" spans="1:7" ht="15">
      <c r="A3" s="41" t="s">
        <v>262</v>
      </c>
      <c r="B3" s="41"/>
      <c r="C3" s="41"/>
      <c r="D3" s="41"/>
      <c r="E3" s="41"/>
      <c r="F3" s="41"/>
      <c r="G3" s="41"/>
    </row>
    <row r="5" spans="1:18" ht="12.75" customHeight="1" hidden="1">
      <c r="A5" s="181" t="s">
        <v>36</v>
      </c>
      <c r="B5" s="179" t="s">
        <v>37</v>
      </c>
      <c r="C5" s="175" t="s">
        <v>38</v>
      </c>
      <c r="D5" s="176"/>
      <c r="E5" s="175" t="s">
        <v>39</v>
      </c>
      <c r="F5" s="176"/>
      <c r="G5" s="175" t="s">
        <v>40</v>
      </c>
      <c r="H5" s="176"/>
      <c r="I5" s="175" t="s">
        <v>41</v>
      </c>
      <c r="J5" s="176"/>
      <c r="K5" s="175" t="s">
        <v>42</v>
      </c>
      <c r="L5" s="176"/>
      <c r="M5" s="175" t="s">
        <v>43</v>
      </c>
      <c r="N5" s="176"/>
      <c r="O5" s="175" t="s">
        <v>44</v>
      </c>
      <c r="P5" s="176"/>
      <c r="Q5" s="179" t="s">
        <v>45</v>
      </c>
      <c r="R5" s="180"/>
    </row>
    <row r="6" spans="1:18" ht="12.75" hidden="1">
      <c r="A6" s="182"/>
      <c r="B6" s="184"/>
      <c r="C6" s="4" t="s">
        <v>46</v>
      </c>
      <c r="D6" s="5" t="s">
        <v>47</v>
      </c>
      <c r="E6" s="4" t="s">
        <v>46</v>
      </c>
      <c r="F6" s="5" t="s">
        <v>47</v>
      </c>
      <c r="G6" s="4" t="s">
        <v>46</v>
      </c>
      <c r="H6" s="5" t="s">
        <v>47</v>
      </c>
      <c r="I6" s="4" t="s">
        <v>46</v>
      </c>
      <c r="J6" s="5" t="s">
        <v>47</v>
      </c>
      <c r="K6" s="4" t="s">
        <v>46</v>
      </c>
      <c r="L6" s="5" t="s">
        <v>47</v>
      </c>
      <c r="M6" s="4" t="s">
        <v>46</v>
      </c>
      <c r="N6" s="5" t="s">
        <v>47</v>
      </c>
      <c r="O6" s="4" t="s">
        <v>46</v>
      </c>
      <c r="P6" s="5" t="s">
        <v>47</v>
      </c>
      <c r="Q6" s="4" t="s">
        <v>46</v>
      </c>
      <c r="R6" s="5" t="s">
        <v>47</v>
      </c>
    </row>
    <row r="7" spans="1:18" ht="13.5" hidden="1" thickBot="1">
      <c r="A7" s="183"/>
      <c r="B7" s="6" t="s">
        <v>53</v>
      </c>
      <c r="C7" s="7" t="s">
        <v>48</v>
      </c>
      <c r="D7" s="8" t="s">
        <v>49</v>
      </c>
      <c r="E7" s="7" t="s">
        <v>48</v>
      </c>
      <c r="F7" s="8" t="s">
        <v>49</v>
      </c>
      <c r="G7" s="7" t="s">
        <v>48</v>
      </c>
      <c r="H7" s="8" t="s">
        <v>49</v>
      </c>
      <c r="I7" s="7" t="s">
        <v>48</v>
      </c>
      <c r="J7" s="8" t="s">
        <v>49</v>
      </c>
      <c r="K7" s="7" t="s">
        <v>48</v>
      </c>
      <c r="L7" s="8" t="s">
        <v>49</v>
      </c>
      <c r="M7" s="7" t="s">
        <v>54</v>
      </c>
      <c r="N7" s="8" t="s">
        <v>49</v>
      </c>
      <c r="O7" s="7" t="s">
        <v>54</v>
      </c>
      <c r="P7" s="8" t="s">
        <v>49</v>
      </c>
      <c r="Q7" s="7" t="s">
        <v>48</v>
      </c>
      <c r="R7" s="8" t="s">
        <v>49</v>
      </c>
    </row>
    <row r="8" ht="13.5" hidden="1" thickBot="1">
      <c r="G8" s="26"/>
    </row>
    <row r="9" spans="1:18" ht="12.75" hidden="1">
      <c r="A9" s="9">
        <v>34442</v>
      </c>
      <c r="B9" s="10">
        <v>0.82</v>
      </c>
      <c r="C9" s="11">
        <v>40</v>
      </c>
      <c r="D9" s="12">
        <f>+(B9*C9)*3.6</f>
        <v>118.08</v>
      </c>
      <c r="E9" s="11">
        <v>35</v>
      </c>
      <c r="F9" s="12">
        <f>+(B9*E9)*3.6</f>
        <v>103.32</v>
      </c>
      <c r="G9" s="11">
        <v>36</v>
      </c>
      <c r="H9" s="12">
        <f>+(B9*G9)*3.6</f>
        <v>106.272</v>
      </c>
      <c r="I9" s="11">
        <v>4.7</v>
      </c>
      <c r="J9" s="12">
        <f>+(B9*I9)*3.6</f>
        <v>13.874400000000001</v>
      </c>
      <c r="K9" s="11">
        <v>2.3</v>
      </c>
      <c r="L9" s="12">
        <f>+(B9*K9)*3.6</f>
        <v>6.789599999999999</v>
      </c>
      <c r="M9" s="11">
        <v>2.4</v>
      </c>
      <c r="N9" s="13">
        <v>0.01</v>
      </c>
      <c r="O9" s="11">
        <v>9.3</v>
      </c>
      <c r="P9" s="13">
        <v>0.028</v>
      </c>
      <c r="Q9" s="11">
        <v>5.8</v>
      </c>
      <c r="R9" s="12">
        <f>+(B9*Q9)*3.6</f>
        <v>17.121599999999997</v>
      </c>
    </row>
    <row r="10" spans="1:18" ht="12.75" hidden="1">
      <c r="A10" s="14">
        <v>34457</v>
      </c>
      <c r="B10" s="15">
        <v>0.15</v>
      </c>
      <c r="C10" s="16">
        <v>60</v>
      </c>
      <c r="D10" s="17">
        <f aca="true" t="shared" si="0" ref="D10:D22">+(B10*C10)*3.6</f>
        <v>32.4</v>
      </c>
      <c r="E10" s="16">
        <v>8</v>
      </c>
      <c r="F10" s="17">
        <f aca="true" t="shared" si="1" ref="F10:F22">+(B10*E10)*3.6</f>
        <v>4.32</v>
      </c>
      <c r="G10" s="16">
        <v>76</v>
      </c>
      <c r="H10" s="17">
        <f aca="true" t="shared" si="2" ref="H10:H22">+(B10*G10)*3.6</f>
        <v>41.04</v>
      </c>
      <c r="I10" s="16">
        <v>4.7</v>
      </c>
      <c r="J10" s="17">
        <f aca="true" t="shared" si="3" ref="J10:J22">+(B10*I10)*3.6</f>
        <v>2.538</v>
      </c>
      <c r="K10" s="16">
        <v>2.2</v>
      </c>
      <c r="L10" s="17">
        <f aca="true" t="shared" si="4" ref="L10:L22">+(B10*K10)*3.6</f>
        <v>1.1880000000000002</v>
      </c>
      <c r="M10" s="16">
        <v>4.5</v>
      </c>
      <c r="N10" s="18">
        <v>0.0024</v>
      </c>
      <c r="O10" s="16">
        <v>6.2</v>
      </c>
      <c r="P10" s="18">
        <v>0.003</v>
      </c>
      <c r="Q10" s="16">
        <v>1.6</v>
      </c>
      <c r="R10" s="17">
        <f aca="true" t="shared" si="5" ref="R10:R22">+(B10*Q10)*3.6</f>
        <v>0.864</v>
      </c>
    </row>
    <row r="11" spans="1:18" ht="12.75" hidden="1">
      <c r="A11" s="14">
        <v>34464</v>
      </c>
      <c r="B11" s="15">
        <v>0.26</v>
      </c>
      <c r="C11" s="16">
        <v>40</v>
      </c>
      <c r="D11" s="17">
        <f t="shared" si="0"/>
        <v>37.440000000000005</v>
      </c>
      <c r="E11" s="16">
        <v>10</v>
      </c>
      <c r="F11" s="17">
        <f t="shared" si="1"/>
        <v>9.360000000000001</v>
      </c>
      <c r="G11" s="16">
        <v>26</v>
      </c>
      <c r="H11" s="17">
        <f t="shared" si="2"/>
        <v>24.336</v>
      </c>
      <c r="I11" s="16">
        <v>5.4</v>
      </c>
      <c r="J11" s="17">
        <f t="shared" si="3"/>
        <v>5.0544</v>
      </c>
      <c r="K11" s="16">
        <v>3.6</v>
      </c>
      <c r="L11" s="17">
        <f t="shared" si="4"/>
        <v>3.3696</v>
      </c>
      <c r="M11" s="16">
        <v>1.2</v>
      </c>
      <c r="N11" s="18">
        <v>0.0011</v>
      </c>
      <c r="O11" s="16">
        <v>6.7</v>
      </c>
      <c r="P11" s="18">
        <v>0.006</v>
      </c>
      <c r="Q11" s="16">
        <v>3</v>
      </c>
      <c r="R11" s="17">
        <f t="shared" si="5"/>
        <v>2.8080000000000003</v>
      </c>
    </row>
    <row r="12" spans="1:18" ht="12.75" hidden="1">
      <c r="A12" s="14">
        <v>34466</v>
      </c>
      <c r="B12" s="15">
        <v>0.02</v>
      </c>
      <c r="C12" s="16">
        <v>40</v>
      </c>
      <c r="D12" s="17">
        <f t="shared" si="0"/>
        <v>2.8800000000000003</v>
      </c>
      <c r="E12" s="16">
        <v>6</v>
      </c>
      <c r="F12" s="17">
        <f t="shared" si="1"/>
        <v>0.432</v>
      </c>
      <c r="G12" s="16">
        <v>33</v>
      </c>
      <c r="H12" s="17">
        <f t="shared" si="2"/>
        <v>2.3760000000000003</v>
      </c>
      <c r="I12" s="16">
        <v>5.9</v>
      </c>
      <c r="J12" s="17">
        <f t="shared" si="3"/>
        <v>0.4248</v>
      </c>
      <c r="K12" s="16">
        <v>3</v>
      </c>
      <c r="L12" s="17">
        <f t="shared" si="4"/>
        <v>0.216</v>
      </c>
      <c r="M12" s="16">
        <v>2</v>
      </c>
      <c r="N12" s="18">
        <v>0.0002</v>
      </c>
      <c r="O12" s="16">
        <v>11</v>
      </c>
      <c r="P12" s="18">
        <v>0.001</v>
      </c>
      <c r="Q12" s="16">
        <v>21.8</v>
      </c>
      <c r="R12" s="17">
        <f t="shared" si="5"/>
        <v>1.5696</v>
      </c>
    </row>
    <row r="13" spans="1:18" ht="12.75" hidden="1">
      <c r="A13" s="14">
        <v>34477</v>
      </c>
      <c r="B13" s="15"/>
      <c r="C13" s="16">
        <v>40</v>
      </c>
      <c r="D13" s="17">
        <f t="shared" si="0"/>
        <v>0</v>
      </c>
      <c r="E13" s="16">
        <v>10</v>
      </c>
      <c r="F13" s="17">
        <f t="shared" si="1"/>
        <v>0</v>
      </c>
      <c r="G13" s="16">
        <v>39</v>
      </c>
      <c r="H13" s="17">
        <f t="shared" si="2"/>
        <v>0</v>
      </c>
      <c r="I13" s="16">
        <v>3.7</v>
      </c>
      <c r="J13" s="17">
        <f t="shared" si="3"/>
        <v>0</v>
      </c>
      <c r="K13" s="16">
        <v>3.8</v>
      </c>
      <c r="L13" s="17">
        <f t="shared" si="4"/>
        <v>0</v>
      </c>
      <c r="M13" s="16">
        <v>1.5</v>
      </c>
      <c r="N13" s="18"/>
      <c r="O13" s="16">
        <v>9.2</v>
      </c>
      <c r="P13" s="18"/>
      <c r="Q13" s="16">
        <v>1</v>
      </c>
      <c r="R13" s="17">
        <f t="shared" si="5"/>
        <v>0</v>
      </c>
    </row>
    <row r="14" spans="1:18" ht="12.75" hidden="1">
      <c r="A14" s="14">
        <v>34478</v>
      </c>
      <c r="B14" s="15">
        <v>0.05</v>
      </c>
      <c r="C14" s="16">
        <v>35</v>
      </c>
      <c r="D14" s="17">
        <f t="shared" si="0"/>
        <v>6.3</v>
      </c>
      <c r="E14" s="16">
        <v>25</v>
      </c>
      <c r="F14" s="17">
        <f t="shared" si="1"/>
        <v>4.5</v>
      </c>
      <c r="G14" s="16">
        <v>61</v>
      </c>
      <c r="H14" s="17">
        <f t="shared" si="2"/>
        <v>10.98</v>
      </c>
      <c r="I14" s="16">
        <v>6.1</v>
      </c>
      <c r="J14" s="17">
        <f t="shared" si="3"/>
        <v>1.098</v>
      </c>
      <c r="K14" s="16">
        <v>1.7</v>
      </c>
      <c r="L14" s="17">
        <f t="shared" si="4"/>
        <v>0.30600000000000005</v>
      </c>
      <c r="M14" s="16">
        <v>3</v>
      </c>
      <c r="N14" s="18">
        <v>0.0005</v>
      </c>
      <c r="O14" s="16">
        <v>7</v>
      </c>
      <c r="P14" s="18">
        <v>0.001</v>
      </c>
      <c r="Q14" s="16">
        <v>1.8</v>
      </c>
      <c r="R14" s="17">
        <f t="shared" si="5"/>
        <v>0.32400000000000007</v>
      </c>
    </row>
    <row r="15" spans="1:18" ht="12.75" hidden="1">
      <c r="A15" s="14">
        <v>34485</v>
      </c>
      <c r="B15" s="15">
        <v>0.03</v>
      </c>
      <c r="C15" s="16">
        <v>15</v>
      </c>
      <c r="D15" s="17">
        <f t="shared" si="0"/>
        <v>1.6199999999999999</v>
      </c>
      <c r="E15" s="16">
        <v>15</v>
      </c>
      <c r="F15" s="17">
        <f t="shared" si="1"/>
        <v>1.6199999999999999</v>
      </c>
      <c r="G15" s="16"/>
      <c r="H15" s="17">
        <f t="shared" si="2"/>
        <v>0</v>
      </c>
      <c r="I15" s="16">
        <v>6.1</v>
      </c>
      <c r="J15" s="17">
        <f t="shared" si="3"/>
        <v>0.6588</v>
      </c>
      <c r="K15" s="16">
        <v>3</v>
      </c>
      <c r="L15" s="17">
        <f t="shared" si="4"/>
        <v>0.324</v>
      </c>
      <c r="M15" s="16">
        <v>2.7</v>
      </c>
      <c r="N15" s="18">
        <v>0.0003</v>
      </c>
      <c r="O15" s="16">
        <v>8</v>
      </c>
      <c r="P15" s="18">
        <v>0.001</v>
      </c>
      <c r="Q15" s="16">
        <v>0.4</v>
      </c>
      <c r="R15" s="17">
        <f t="shared" si="5"/>
        <v>0.0432</v>
      </c>
    </row>
    <row r="16" spans="1:18" ht="12.75" hidden="1">
      <c r="A16" s="14">
        <v>34487</v>
      </c>
      <c r="B16" s="15">
        <v>0.11</v>
      </c>
      <c r="C16" s="16">
        <v>60</v>
      </c>
      <c r="D16" s="17">
        <f t="shared" si="0"/>
        <v>23.759999999999998</v>
      </c>
      <c r="E16" s="16">
        <v>15</v>
      </c>
      <c r="F16" s="17">
        <f t="shared" si="1"/>
        <v>5.9399999999999995</v>
      </c>
      <c r="G16" s="16">
        <v>22</v>
      </c>
      <c r="H16" s="17">
        <f t="shared" si="2"/>
        <v>8.712</v>
      </c>
      <c r="I16" s="16">
        <v>6.4</v>
      </c>
      <c r="J16" s="17">
        <f t="shared" si="3"/>
        <v>2.5344</v>
      </c>
      <c r="K16" s="16">
        <v>2.6</v>
      </c>
      <c r="L16" s="17">
        <f t="shared" si="4"/>
        <v>1.0296</v>
      </c>
      <c r="M16" s="16">
        <v>2</v>
      </c>
      <c r="N16" s="18">
        <v>0.0008</v>
      </c>
      <c r="O16" s="16">
        <v>35</v>
      </c>
      <c r="P16" s="18">
        <v>0.014</v>
      </c>
      <c r="Q16" s="16">
        <v>1.6</v>
      </c>
      <c r="R16" s="17">
        <f t="shared" si="5"/>
        <v>0.6336</v>
      </c>
    </row>
    <row r="17" spans="1:18" ht="12.75" hidden="1">
      <c r="A17" s="14">
        <v>34499</v>
      </c>
      <c r="B17" s="15">
        <v>0.13</v>
      </c>
      <c r="C17" s="16"/>
      <c r="D17" s="17">
        <f t="shared" si="0"/>
        <v>0</v>
      </c>
      <c r="E17" s="16">
        <v>30</v>
      </c>
      <c r="F17" s="17">
        <f t="shared" si="1"/>
        <v>14.040000000000001</v>
      </c>
      <c r="G17" s="16">
        <v>49</v>
      </c>
      <c r="H17" s="17">
        <f t="shared" si="2"/>
        <v>22.932000000000002</v>
      </c>
      <c r="I17" s="16">
        <v>4.4</v>
      </c>
      <c r="J17" s="17">
        <f t="shared" si="3"/>
        <v>2.0592</v>
      </c>
      <c r="K17" s="16">
        <v>1.5</v>
      </c>
      <c r="L17" s="17">
        <f t="shared" si="4"/>
        <v>0.7020000000000001</v>
      </c>
      <c r="M17" s="16">
        <v>23</v>
      </c>
      <c r="N17" s="18">
        <v>0.0108</v>
      </c>
      <c r="O17" s="16">
        <v>25</v>
      </c>
      <c r="P17" s="18">
        <v>0.012</v>
      </c>
      <c r="Q17" s="16">
        <v>3</v>
      </c>
      <c r="R17" s="17">
        <f t="shared" si="5"/>
        <v>1.4040000000000001</v>
      </c>
    </row>
    <row r="18" spans="1:18" ht="12.75" hidden="1">
      <c r="A18" s="14">
        <v>34506</v>
      </c>
      <c r="B18" s="15">
        <v>0.07</v>
      </c>
      <c r="C18" s="16">
        <v>60</v>
      </c>
      <c r="D18" s="17">
        <f t="shared" si="0"/>
        <v>15.120000000000001</v>
      </c>
      <c r="E18" s="16">
        <v>30</v>
      </c>
      <c r="F18" s="17">
        <f t="shared" si="1"/>
        <v>7.5600000000000005</v>
      </c>
      <c r="G18" s="16">
        <v>33</v>
      </c>
      <c r="H18" s="17">
        <f t="shared" si="2"/>
        <v>8.316</v>
      </c>
      <c r="I18" s="16">
        <v>4.5</v>
      </c>
      <c r="J18" s="17">
        <f t="shared" si="3"/>
        <v>1.1340000000000003</v>
      </c>
      <c r="K18" s="16">
        <v>1.3</v>
      </c>
      <c r="L18" s="17">
        <f t="shared" si="4"/>
        <v>0.32760000000000006</v>
      </c>
      <c r="M18" s="16">
        <v>2</v>
      </c>
      <c r="N18" s="18">
        <v>0.0005</v>
      </c>
      <c r="O18" s="16">
        <v>53</v>
      </c>
      <c r="P18" s="18">
        <v>0.014</v>
      </c>
      <c r="Q18" s="16">
        <v>1.8</v>
      </c>
      <c r="R18" s="17">
        <f t="shared" si="5"/>
        <v>0.4536000000000001</v>
      </c>
    </row>
    <row r="19" spans="1:18" ht="12.75" hidden="1">
      <c r="A19" s="14">
        <v>34507</v>
      </c>
      <c r="B19" s="15">
        <v>0.06</v>
      </c>
      <c r="C19" s="16">
        <v>60</v>
      </c>
      <c r="D19" s="17">
        <f t="shared" si="0"/>
        <v>12.959999999999999</v>
      </c>
      <c r="E19" s="16"/>
      <c r="F19" s="17">
        <f t="shared" si="1"/>
        <v>0</v>
      </c>
      <c r="G19" s="16">
        <v>89</v>
      </c>
      <c r="H19" s="17">
        <f t="shared" si="2"/>
        <v>19.224</v>
      </c>
      <c r="I19" s="16">
        <v>5.5</v>
      </c>
      <c r="J19" s="17">
        <f t="shared" si="3"/>
        <v>1.188</v>
      </c>
      <c r="K19" s="16">
        <v>3.1</v>
      </c>
      <c r="L19" s="17">
        <f t="shared" si="4"/>
        <v>0.6696</v>
      </c>
      <c r="M19" s="16">
        <v>3.3</v>
      </c>
      <c r="N19" s="18">
        <v>0.0008</v>
      </c>
      <c r="O19" s="16">
        <v>63</v>
      </c>
      <c r="P19" s="18">
        <v>0.015</v>
      </c>
      <c r="Q19" s="16">
        <v>2.6</v>
      </c>
      <c r="R19" s="17">
        <f t="shared" si="5"/>
        <v>0.5616</v>
      </c>
    </row>
    <row r="20" spans="1:18" ht="12.75" hidden="1">
      <c r="A20" s="14">
        <v>34526</v>
      </c>
      <c r="B20" s="15">
        <v>0.04</v>
      </c>
      <c r="C20" s="16">
        <v>70</v>
      </c>
      <c r="D20" s="17">
        <f t="shared" si="0"/>
        <v>10.080000000000002</v>
      </c>
      <c r="E20" s="16">
        <v>25</v>
      </c>
      <c r="F20" s="17">
        <f t="shared" si="1"/>
        <v>3.6</v>
      </c>
      <c r="G20" s="16">
        <v>38</v>
      </c>
      <c r="H20" s="17">
        <f t="shared" si="2"/>
        <v>5.472</v>
      </c>
      <c r="I20" s="16">
        <v>5.7</v>
      </c>
      <c r="J20" s="17">
        <f t="shared" si="3"/>
        <v>0.8208000000000001</v>
      </c>
      <c r="K20" s="16">
        <v>2.1</v>
      </c>
      <c r="L20" s="17">
        <f t="shared" si="4"/>
        <v>0.3024</v>
      </c>
      <c r="M20" s="16">
        <v>1.4</v>
      </c>
      <c r="N20" s="18">
        <v>0.0002</v>
      </c>
      <c r="O20" s="16">
        <v>25</v>
      </c>
      <c r="P20" s="18">
        <v>0.004</v>
      </c>
      <c r="Q20" s="16">
        <v>4.6</v>
      </c>
      <c r="R20" s="17">
        <f t="shared" si="5"/>
        <v>0.6624</v>
      </c>
    </row>
    <row r="21" spans="1:18" ht="12.75" hidden="1">
      <c r="A21" s="14">
        <v>34527</v>
      </c>
      <c r="B21" s="15">
        <v>0.2</v>
      </c>
      <c r="C21" s="16">
        <v>65</v>
      </c>
      <c r="D21" s="17">
        <f t="shared" si="0"/>
        <v>46.800000000000004</v>
      </c>
      <c r="E21" s="16">
        <v>25</v>
      </c>
      <c r="F21" s="17">
        <f t="shared" si="1"/>
        <v>18</v>
      </c>
      <c r="G21" s="16">
        <v>25</v>
      </c>
      <c r="H21" s="17">
        <f t="shared" si="2"/>
        <v>18</v>
      </c>
      <c r="I21" s="16">
        <v>6</v>
      </c>
      <c r="J21" s="17">
        <f t="shared" si="3"/>
        <v>4.320000000000001</v>
      </c>
      <c r="K21" s="16">
        <v>4.5</v>
      </c>
      <c r="L21" s="17">
        <f t="shared" si="4"/>
        <v>3.24</v>
      </c>
      <c r="M21" s="16">
        <v>1.6</v>
      </c>
      <c r="N21" s="18">
        <v>0.0012</v>
      </c>
      <c r="O21" s="16">
        <v>73</v>
      </c>
      <c r="P21" s="18">
        <v>0.054</v>
      </c>
      <c r="Q21" s="16">
        <v>5.3</v>
      </c>
      <c r="R21" s="17">
        <f t="shared" si="5"/>
        <v>3.8160000000000003</v>
      </c>
    </row>
    <row r="22" spans="1:18" ht="13.5" hidden="1" thickBot="1">
      <c r="A22" s="19">
        <v>35669</v>
      </c>
      <c r="B22" s="20">
        <v>0.312</v>
      </c>
      <c r="C22" s="21">
        <v>120</v>
      </c>
      <c r="D22" s="22">
        <f t="shared" si="0"/>
        <v>134.784</v>
      </c>
      <c r="E22" s="21">
        <v>10</v>
      </c>
      <c r="F22" s="22">
        <f t="shared" si="1"/>
        <v>11.232000000000001</v>
      </c>
      <c r="G22" s="21">
        <v>110</v>
      </c>
      <c r="H22" s="22">
        <f t="shared" si="2"/>
        <v>123.552</v>
      </c>
      <c r="I22" s="21"/>
      <c r="J22" s="22">
        <f t="shared" si="3"/>
        <v>0</v>
      </c>
      <c r="K22" s="21">
        <v>2.7</v>
      </c>
      <c r="L22" s="22">
        <f t="shared" si="4"/>
        <v>3.0326400000000002</v>
      </c>
      <c r="M22" s="21">
        <v>11</v>
      </c>
      <c r="N22" s="23">
        <v>0.0124</v>
      </c>
      <c r="O22" s="21">
        <v>50</v>
      </c>
      <c r="P22" s="23"/>
      <c r="Q22" s="21">
        <v>4</v>
      </c>
      <c r="R22" s="22">
        <f t="shared" si="5"/>
        <v>4.4928</v>
      </c>
    </row>
    <row r="23" spans="1:17" ht="13.5" hidden="1" thickBot="1">
      <c r="A23" s="19">
        <v>37117</v>
      </c>
      <c r="C23">
        <v>63</v>
      </c>
      <c r="E23">
        <v>6</v>
      </c>
      <c r="Q23" t="s">
        <v>134</v>
      </c>
    </row>
    <row r="25" spans="1:18" s="33" customFormat="1" ht="12.75">
      <c r="A25" s="146" t="s">
        <v>258</v>
      </c>
      <c r="B25" s="178" t="s">
        <v>37</v>
      </c>
      <c r="C25" s="146" t="s">
        <v>38</v>
      </c>
      <c r="D25" s="146"/>
      <c r="E25" s="146" t="s">
        <v>39</v>
      </c>
      <c r="F25" s="146"/>
      <c r="G25" s="146" t="s">
        <v>40</v>
      </c>
      <c r="H25" s="146"/>
      <c r="I25" s="146" t="s">
        <v>41</v>
      </c>
      <c r="J25" s="146"/>
      <c r="K25" s="146" t="s">
        <v>42</v>
      </c>
      <c r="L25" s="146"/>
      <c r="M25" s="146" t="s">
        <v>43</v>
      </c>
      <c r="N25" s="146"/>
      <c r="O25" s="146" t="s">
        <v>44</v>
      </c>
      <c r="P25" s="146"/>
      <c r="Q25" s="178" t="s">
        <v>45</v>
      </c>
      <c r="R25" s="178"/>
    </row>
    <row r="26" spans="1:18" s="33" customFormat="1" ht="12.75">
      <c r="A26" s="146"/>
      <c r="B26" s="178"/>
      <c r="C26" s="79" t="s">
        <v>46</v>
      </c>
      <c r="D26" s="79" t="s">
        <v>47</v>
      </c>
      <c r="E26" s="79" t="s">
        <v>46</v>
      </c>
      <c r="F26" s="79" t="s">
        <v>47</v>
      </c>
      <c r="G26" s="79" t="s">
        <v>46</v>
      </c>
      <c r="H26" s="79" t="s">
        <v>47</v>
      </c>
      <c r="I26" s="79" t="s">
        <v>46</v>
      </c>
      <c r="J26" s="79" t="s">
        <v>47</v>
      </c>
      <c r="K26" s="79" t="s">
        <v>46</v>
      </c>
      <c r="L26" s="79" t="s">
        <v>47</v>
      </c>
      <c r="M26" s="79" t="s">
        <v>46</v>
      </c>
      <c r="N26" s="79" t="s">
        <v>47</v>
      </c>
      <c r="O26" s="79" t="s">
        <v>46</v>
      </c>
      <c r="P26" s="79" t="s">
        <v>47</v>
      </c>
      <c r="Q26" s="79" t="s">
        <v>46</v>
      </c>
      <c r="R26" s="79" t="s">
        <v>47</v>
      </c>
    </row>
    <row r="27" spans="1:21" s="33" customFormat="1" ht="12.75">
      <c r="A27" s="146"/>
      <c r="B27" s="118" t="s">
        <v>290</v>
      </c>
      <c r="C27" s="118" t="s">
        <v>48</v>
      </c>
      <c r="D27" s="118" t="s">
        <v>49</v>
      </c>
      <c r="E27" s="118" t="s">
        <v>48</v>
      </c>
      <c r="F27" s="118" t="s">
        <v>49</v>
      </c>
      <c r="G27" s="118" t="s">
        <v>48</v>
      </c>
      <c r="H27" s="118" t="s">
        <v>49</v>
      </c>
      <c r="I27" s="118" t="s">
        <v>48</v>
      </c>
      <c r="J27" s="118" t="s">
        <v>49</v>
      </c>
      <c r="K27" s="118" t="s">
        <v>48</v>
      </c>
      <c r="L27" s="118" t="s">
        <v>49</v>
      </c>
      <c r="M27" s="118" t="s">
        <v>48</v>
      </c>
      <c r="N27" s="118" t="s">
        <v>49</v>
      </c>
      <c r="O27" s="118" t="s">
        <v>48</v>
      </c>
      <c r="P27" s="118" t="s">
        <v>49</v>
      </c>
      <c r="Q27" s="118" t="s">
        <v>48</v>
      </c>
      <c r="R27" s="118" t="s">
        <v>49</v>
      </c>
      <c r="T27" s="64"/>
      <c r="U27" s="64"/>
    </row>
    <row r="28" spans="1:21" s="63" customFormat="1" ht="27" customHeight="1">
      <c r="A28" s="131" t="s">
        <v>50</v>
      </c>
      <c r="B28" s="133">
        <f>MINA(B14:B22,B9:B12)</f>
        <v>0.02</v>
      </c>
      <c r="C28" s="133">
        <f>MINA(C18:C22,C9:C16)</f>
        <v>15</v>
      </c>
      <c r="D28" s="134">
        <f>MINA(D18:D22,D14:D16,D9:D12)</f>
        <v>1.6199999999999999</v>
      </c>
      <c r="E28" s="133">
        <f>MINA(E9:E22)</f>
        <v>6</v>
      </c>
      <c r="F28" s="134">
        <f>MINA(F20:F22,F14:F18,F9:F12)</f>
        <v>0.432</v>
      </c>
      <c r="G28" s="133">
        <f>MINA(G9:G22)</f>
        <v>22</v>
      </c>
      <c r="H28" s="134">
        <f>MINA(H16:H22,H14,H9:H12)</f>
        <v>2.3760000000000003</v>
      </c>
      <c r="I28" s="133">
        <f>MINA(I9:I22)</f>
        <v>3.7</v>
      </c>
      <c r="J28" s="134">
        <f>MINA(J14:J21,J9:J12)</f>
        <v>0.4248</v>
      </c>
      <c r="K28" s="133">
        <f>MINA(K9:K22)</f>
        <v>1.3</v>
      </c>
      <c r="L28" s="134">
        <f>MINA(L14:L22,L9:L12)</f>
        <v>0.216</v>
      </c>
      <c r="M28" s="133">
        <f>MINA(M9:M22)</f>
        <v>1.2</v>
      </c>
      <c r="N28" s="135">
        <f>MINA(N9:N12,N14:N22)</f>
        <v>0.0002</v>
      </c>
      <c r="O28" s="133">
        <f>MIN(O9:O22)</f>
        <v>6.2</v>
      </c>
      <c r="P28" s="135">
        <f>MINA(P9:P12,P14:P21)</f>
        <v>0.001</v>
      </c>
      <c r="Q28" s="133">
        <f>MINA(Q9:Q22)</f>
        <v>0.4</v>
      </c>
      <c r="R28" s="134">
        <f>MINA(R14:R22,R9:R12)</f>
        <v>0.0432</v>
      </c>
      <c r="S28" s="177"/>
      <c r="T28" s="64"/>
      <c r="U28" s="64"/>
    </row>
    <row r="29" spans="1:21" s="63" customFormat="1" ht="27" customHeight="1">
      <c r="A29" s="131" t="s">
        <v>51</v>
      </c>
      <c r="B29" s="133">
        <f>MAX(B9:B22)</f>
        <v>0.82</v>
      </c>
      <c r="C29" s="133">
        <f>MAX(C9:C22)</f>
        <v>120</v>
      </c>
      <c r="D29" s="134">
        <f>MAX(D9:D22)</f>
        <v>134.784</v>
      </c>
      <c r="E29" s="133">
        <f>MAX(E9:E22)</f>
        <v>35</v>
      </c>
      <c r="F29" s="134">
        <f>MAX(F20:F22,F14:F18,F9:F12)</f>
        <v>103.32</v>
      </c>
      <c r="G29" s="133">
        <f>MAX(G9:G22)</f>
        <v>110</v>
      </c>
      <c r="H29" s="134">
        <f>MAX(H16:H22,H14,H9:H12)</f>
        <v>123.552</v>
      </c>
      <c r="I29" s="133">
        <f>MAX(I9:I22)</f>
        <v>6.4</v>
      </c>
      <c r="J29" s="134">
        <f>MAX(J14:J21,J9:J12)</f>
        <v>13.874400000000001</v>
      </c>
      <c r="K29" s="133">
        <f>MAX(K9:K22)</f>
        <v>4.5</v>
      </c>
      <c r="L29" s="134">
        <f>MAX(L9:L12,L14:L22)</f>
        <v>6.789599999999999</v>
      </c>
      <c r="M29" s="133">
        <f>MAX(M9:M22)</f>
        <v>23</v>
      </c>
      <c r="N29" s="135">
        <f>MAX(N9:N12,N14:N22)</f>
        <v>0.0124</v>
      </c>
      <c r="O29" s="133">
        <f>MAX(O9:O22)</f>
        <v>73</v>
      </c>
      <c r="P29" s="135">
        <f>MAX(P9:P12,P14:P21)</f>
        <v>0.054</v>
      </c>
      <c r="Q29" s="133">
        <f>MAX(Q9:Q22)</f>
        <v>21.8</v>
      </c>
      <c r="R29" s="134">
        <f>MAX(R14:R22,R9:R12)</f>
        <v>17.121599999999997</v>
      </c>
      <c r="S29" s="177"/>
      <c r="T29" s="64"/>
      <c r="U29" s="64"/>
    </row>
    <row r="30" spans="1:21" s="63" customFormat="1" ht="33.75" customHeight="1">
      <c r="A30" s="131" t="s">
        <v>52</v>
      </c>
      <c r="B30" s="133">
        <f>AVERAGE(B14:B22,B9:B12)</f>
        <v>0.17323076923076924</v>
      </c>
      <c r="C30" s="133">
        <f>AVERAGE(C18:C22,C9:C16)</f>
        <v>54.23076923076923</v>
      </c>
      <c r="D30" s="134">
        <f>AVERAGE(D18:D22,D14:D16,D9:D12)</f>
        <v>36.852</v>
      </c>
      <c r="E30" s="133">
        <f>AVERAGE(E20:E22,E9:E18)</f>
        <v>18.76923076923077</v>
      </c>
      <c r="F30" s="134">
        <f>AVERAGE(F20:F22,F14:F18,F9:F12)</f>
        <v>15.326999999999998</v>
      </c>
      <c r="G30" s="133">
        <f>AVERAGE(G16:G22,G9:G14)</f>
        <v>49</v>
      </c>
      <c r="H30" s="134">
        <f>AVERAGE(H16:H22,H14,H9:H12)</f>
        <v>32.601</v>
      </c>
      <c r="I30" s="133">
        <f>AVERAGE(I9:I21)</f>
        <v>5.315384615384615</v>
      </c>
      <c r="J30" s="134">
        <f>AVERAGE(J14:J21,J9:J12)</f>
        <v>2.9754</v>
      </c>
      <c r="K30" s="133">
        <f>AVERAGE(K9:K22)</f>
        <v>2.6714285714285717</v>
      </c>
      <c r="L30" s="134">
        <f>AVERAGE(L9:L12,L14:L22)</f>
        <v>1.6536184615384617</v>
      </c>
      <c r="M30" s="133">
        <f>AVERAGE(M9:M22)</f>
        <v>4.3999999999999995</v>
      </c>
      <c r="N30" s="135">
        <f>AVERAGE(N9:N12,N14:N22)</f>
        <v>0.0031692307692307692</v>
      </c>
      <c r="O30" s="133">
        <f>AVERAGE(O9:O22)</f>
        <v>27.24285714285714</v>
      </c>
      <c r="P30" s="135">
        <f>AVERAGE(P9:P12,P14:P21)</f>
        <v>0.01275</v>
      </c>
      <c r="Q30" s="133">
        <f>AVERAGE(Q9:Q22)</f>
        <v>4.164285714285714</v>
      </c>
      <c r="R30" s="134">
        <f>AVERAGE(R14:R22,R9:R12)</f>
        <v>2.6734153846153847</v>
      </c>
      <c r="S30" s="177"/>
      <c r="T30" s="64"/>
      <c r="U30" s="64"/>
    </row>
    <row r="31" spans="1:19" ht="12.75">
      <c r="A31" s="24"/>
      <c r="G31" s="26"/>
      <c r="S31" s="177"/>
    </row>
    <row r="32" s="46" customFormat="1" ht="12.75">
      <c r="S32" s="177"/>
    </row>
    <row r="33" spans="1:19" s="46" customFormat="1" ht="12.75">
      <c r="A33" s="27" t="s">
        <v>93</v>
      </c>
      <c r="S33" s="177"/>
    </row>
    <row r="34" spans="1:19" s="46" customFormat="1" ht="12.75">
      <c r="A34" s="27" t="s">
        <v>259</v>
      </c>
      <c r="S34" s="177"/>
    </row>
    <row r="35" ht="12.75">
      <c r="S35" s="177"/>
    </row>
    <row r="36" ht="12.75">
      <c r="S36" s="177"/>
    </row>
    <row r="37" ht="12.75">
      <c r="S37" s="177"/>
    </row>
    <row r="38" ht="12.75">
      <c r="S38" s="177"/>
    </row>
    <row r="39" ht="12.75">
      <c r="S39" s="177"/>
    </row>
    <row r="40" ht="12.75">
      <c r="S40" s="177"/>
    </row>
    <row r="41" ht="12.75">
      <c r="S41" s="177"/>
    </row>
    <row r="42" ht="12.75">
      <c r="S42" s="177"/>
    </row>
    <row r="43" ht="12.75">
      <c r="S43" s="177"/>
    </row>
    <row r="44" ht="12.75">
      <c r="S44" s="177"/>
    </row>
    <row r="45" ht="12.75">
      <c r="S45" s="177"/>
    </row>
  </sheetData>
  <mergeCells count="22">
    <mergeCell ref="Q1:R1"/>
    <mergeCell ref="B25:B26"/>
    <mergeCell ref="C25:D25"/>
    <mergeCell ref="A5:A7"/>
    <mergeCell ref="B5:B6"/>
    <mergeCell ref="C5:D5"/>
    <mergeCell ref="A25:A27"/>
    <mergeCell ref="K25:L25"/>
    <mergeCell ref="O25:P25"/>
    <mergeCell ref="E25:F25"/>
    <mergeCell ref="S28:S45"/>
    <mergeCell ref="E5:F5"/>
    <mergeCell ref="G5:H5"/>
    <mergeCell ref="M5:N5"/>
    <mergeCell ref="O5:P5"/>
    <mergeCell ref="Q25:R25"/>
    <mergeCell ref="M25:N25"/>
    <mergeCell ref="Q5:R5"/>
    <mergeCell ref="I5:J5"/>
    <mergeCell ref="K5:L5"/>
    <mergeCell ref="G25:H25"/>
    <mergeCell ref="I25:J25"/>
  </mergeCells>
  <printOptions horizontalCentered="1"/>
  <pageMargins left="0.7874015748031497" right="0" top="1.1811023622047245" bottom="0" header="0" footer="0.3937007874015748"/>
  <pageSetup horizontalDpi="300" verticalDpi="300" orientation="landscape" paperSize="9" r:id="rId2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HABITAT CONSULT S.R.L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 1</dc:title>
  <dc:subject>EIA- Maldonado</dc:subject>
  <dc:creator>MARIA ELENA GUARESTI</dc:creator>
  <cp:keywords/>
  <dc:description/>
  <cp:lastModifiedBy>xx</cp:lastModifiedBy>
  <cp:lastPrinted>2004-10-28T20:38:09Z</cp:lastPrinted>
  <dcterms:created xsi:type="dcterms:W3CDTF">2001-09-17T13:38:03Z</dcterms:created>
  <dcterms:modified xsi:type="dcterms:W3CDTF">2004-10-28T20:38:13Z</dcterms:modified>
  <cp:category/>
  <cp:version/>
  <cp:contentType/>
  <cp:contentStatus/>
</cp:coreProperties>
</file>